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hidePivotFieldList="1"/>
  <bookViews>
    <workbookView xWindow="0" yWindow="0" windowWidth="24000" windowHeight="9510"/>
  </bookViews>
  <sheets>
    <sheet name="Cover Page" sheetId="11" r:id="rId1"/>
    <sheet name="Analysis" sheetId="3" r:id="rId2"/>
    <sheet name="Summary" sheetId="8" r:id="rId3"/>
    <sheet name="Reference" sheetId="7" r:id="rId4"/>
    <sheet name="Data" sheetId="9" r:id="rId5"/>
    <sheet name="OSHA and CMVI data" sheetId="10" r:id="rId6"/>
  </sheets>
  <definedNames>
    <definedName name="ExpResult" localSheetId="0">#REF!</definedName>
    <definedName name="ExpResult">#REF!</definedName>
    <definedName name="InputVal" localSheetId="0">#REF!</definedName>
    <definedName name="InputVal">#REF!</definedName>
    <definedName name="InputValDivMaxTimes10" localSheetId="0">#REF!</definedName>
    <definedName name="InputValDivMaxTimes10">#REF!</definedName>
    <definedName name="_xlnm.Print_Area" localSheetId="0">'Cover Page'!$A$1:$A$27</definedName>
    <definedName name="Rho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3" i="3" l="1"/>
  <c r="D29" i="3" l="1"/>
  <c r="C13" i="9"/>
  <c r="B13" i="9"/>
  <c r="C8" i="9"/>
  <c r="B8" i="9"/>
  <c r="D5" i="3"/>
  <c r="Q11" i="3" s="1"/>
  <c r="D6" i="3"/>
  <c r="R11" i="3" s="1"/>
  <c r="AD15" i="3"/>
  <c r="K3" i="8" s="1"/>
  <c r="L15" i="3"/>
  <c r="C12" i="8"/>
  <c r="C13" i="8"/>
  <c r="C14" i="8"/>
  <c r="C11" i="8"/>
  <c r="C10" i="8"/>
  <c r="F10" i="8"/>
  <c r="G10" i="8"/>
  <c r="E10" i="8"/>
  <c r="J1" i="8"/>
  <c r="D10" i="8"/>
  <c r="B14" i="8"/>
  <c r="A14" i="8"/>
  <c r="B13" i="8"/>
  <c r="A13" i="8"/>
  <c r="B12" i="8"/>
  <c r="A12" i="8"/>
  <c r="B11" i="8"/>
  <c r="A11" i="8"/>
  <c r="K1" i="8"/>
  <c r="E7" i="8"/>
  <c r="D7" i="8"/>
  <c r="C7" i="8"/>
  <c r="B7" i="8"/>
  <c r="A7" i="8"/>
  <c r="E6" i="8"/>
  <c r="D6" i="8"/>
  <c r="C6" i="8"/>
  <c r="B6" i="8"/>
  <c r="A6" i="8"/>
  <c r="E5" i="8"/>
  <c r="D5" i="8"/>
  <c r="C5" i="8"/>
  <c r="B5" i="8"/>
  <c r="A5" i="8"/>
  <c r="E4" i="8"/>
  <c r="D4" i="8"/>
  <c r="C4" i="8"/>
  <c r="B4" i="8"/>
  <c r="A4" i="8"/>
  <c r="C3" i="8"/>
  <c r="B3" i="8"/>
  <c r="A3" i="8"/>
  <c r="C2" i="8"/>
  <c r="B2" i="8"/>
  <c r="A2" i="8"/>
  <c r="H7" i="8"/>
  <c r="G7" i="8"/>
  <c r="F7" i="8"/>
  <c r="H6" i="8"/>
  <c r="G6" i="8"/>
  <c r="F6" i="8"/>
  <c r="H5" i="8"/>
  <c r="G5" i="8"/>
  <c r="F5" i="8"/>
  <c r="H4" i="8"/>
  <c r="G4" i="8"/>
  <c r="F4" i="8"/>
  <c r="G3" i="8"/>
  <c r="F3" i="8"/>
  <c r="G2" i="8"/>
  <c r="F2" i="8"/>
  <c r="K6" i="8"/>
  <c r="E14" i="8"/>
  <c r="K7" i="8"/>
  <c r="E13" i="8"/>
  <c r="K5" i="8"/>
  <c r="L14" i="3"/>
  <c r="K4" i="8"/>
  <c r="D9" i="3"/>
  <c r="U11" i="3" s="1"/>
  <c r="D7" i="3"/>
  <c r="S11" i="3" s="1"/>
  <c r="D8" i="3"/>
  <c r="T11" i="3"/>
  <c r="X15" i="3" s="1"/>
  <c r="AD14" i="3"/>
  <c r="K2" i="8" s="1"/>
  <c r="E12" i="8"/>
  <c r="E11" i="8"/>
  <c r="I5" i="8"/>
  <c r="I4" i="8"/>
  <c r="I6" i="8"/>
  <c r="I7" i="8"/>
  <c r="E5" i="3"/>
  <c r="D14" i="8"/>
  <c r="J4" i="8"/>
  <c r="D13" i="8"/>
  <c r="J7" i="8"/>
  <c r="D11" i="8"/>
  <c r="J6" i="8"/>
  <c r="I12" i="7"/>
  <c r="I11" i="7"/>
  <c r="I29" i="7"/>
  <c r="I10" i="7"/>
  <c r="I18" i="7"/>
  <c r="I17" i="7"/>
  <c r="I16" i="7"/>
  <c r="I9" i="7"/>
  <c r="I19" i="7"/>
  <c r="I3" i="7"/>
  <c r="I15" i="7"/>
  <c r="I14" i="7"/>
  <c r="I8" i="7"/>
  <c r="I27" i="7"/>
  <c r="I26" i="7"/>
  <c r="I13" i="7"/>
  <c r="I7" i="7"/>
  <c r="I6" i="7"/>
  <c r="I5" i="7"/>
  <c r="P8" i="7"/>
  <c r="I25" i="7"/>
  <c r="P7" i="7"/>
  <c r="I4" i="7"/>
  <c r="P6" i="7"/>
  <c r="I2" i="7"/>
  <c r="P5" i="7"/>
  <c r="I24" i="7"/>
  <c r="P4" i="7"/>
  <c r="I23" i="7"/>
  <c r="P3" i="7"/>
  <c r="I22" i="7"/>
  <c r="P2" i="7"/>
  <c r="I21" i="7"/>
  <c r="F13" i="8"/>
  <c r="J5" i="8"/>
  <c r="F14" i="8"/>
  <c r="D12" i="8"/>
  <c r="F11" i="8"/>
  <c r="F12" i="8"/>
  <c r="I20" i="7"/>
  <c r="I28" i="7"/>
  <c r="G12" i="8"/>
  <c r="G11" i="8"/>
  <c r="G14" i="8"/>
  <c r="G13" i="8"/>
  <c r="V15" i="3" l="1"/>
  <c r="V14" i="3"/>
  <c r="X14" i="3"/>
  <c r="B14" i="9"/>
  <c r="B16" i="9" s="1"/>
  <c r="P15" i="3" s="1"/>
  <c r="C14" i="9"/>
  <c r="C16" i="9" s="1"/>
  <c r="P14" i="3" s="1"/>
  <c r="Q14" i="3" s="1"/>
  <c r="W15" i="3"/>
  <c r="W14" i="3"/>
  <c r="Y15" i="3"/>
  <c r="Y14" i="3"/>
  <c r="Q15" i="3" l="1"/>
  <c r="I3" i="8" s="1"/>
  <c r="H3" i="8"/>
  <c r="H2" i="8"/>
  <c r="Z14" i="3"/>
  <c r="AA14" i="3" s="1"/>
  <c r="AC14" i="3" s="1"/>
  <c r="J2" i="8" s="1"/>
  <c r="I2" i="8"/>
  <c r="Z15" i="3" l="1"/>
  <c r="AA15" i="3" s="1"/>
  <c r="AC15" i="3" s="1"/>
  <c r="J3" i="8" s="1"/>
  <c r="AE14" i="3"/>
  <c r="AE15" i="3" l="1"/>
</calcChain>
</file>

<file path=xl/sharedStrings.xml><?xml version="1.0" encoding="utf-8"?>
<sst xmlns="http://schemas.openxmlformats.org/spreadsheetml/2006/main" count="142" uniqueCount="114">
  <si>
    <t>Risk</t>
  </si>
  <si>
    <t>SDGE - Employee, Contractor &amp; Public Safety</t>
  </si>
  <si>
    <t>Baseline Residual Risk</t>
  </si>
  <si>
    <t>Score Category</t>
  </si>
  <si>
    <t>Original</t>
  </si>
  <si>
    <t>Original Baseline</t>
  </si>
  <si>
    <t>Frequency</t>
  </si>
  <si>
    <t>Safety Consequence</t>
  </si>
  <si>
    <t>Reliability Consequence</t>
  </si>
  <si>
    <t>Compliance Consequence</t>
  </si>
  <si>
    <t>Financial Consequence</t>
  </si>
  <si>
    <t>Baseline</t>
  </si>
  <si>
    <t>(000s)</t>
  </si>
  <si>
    <t>New Consequence Scores, weighted</t>
  </si>
  <si>
    <t>Enable</t>
  </si>
  <si>
    <t>Project ID</t>
  </si>
  <si>
    <t>Name</t>
  </si>
  <si>
    <t>OM Cost (Annual)</t>
  </si>
  <si>
    <t>Annuity</t>
  </si>
  <si>
    <t>New/Existing</t>
  </si>
  <si>
    <t>Frequency Methodology</t>
  </si>
  <si>
    <t>Frequency %</t>
  </si>
  <si>
    <t>New Frequency</t>
  </si>
  <si>
    <t>Safety</t>
  </si>
  <si>
    <t>Reliability</t>
  </si>
  <si>
    <t>Compliance</t>
  </si>
  <si>
    <t>Financial</t>
  </si>
  <si>
    <t>New Score</t>
  </si>
  <si>
    <t>Mitigation Weight</t>
  </si>
  <si>
    <t>Cost</t>
  </si>
  <si>
    <t>Rank</t>
  </si>
  <si>
    <t>Projects and programs that address motor vehicle incidents (benefit realized)</t>
  </si>
  <si>
    <t>Existing</t>
  </si>
  <si>
    <t>Move to worst performing company in 2015 and account for annual improvement rate MVI</t>
  </si>
  <si>
    <t>Projects and programs that address all other incidents (benefits realized)</t>
  </si>
  <si>
    <t>Move to worst performing company in 2015 and account for annual improvement rate OSHA</t>
  </si>
  <si>
    <t>Weights on Each Mitigation</t>
  </si>
  <si>
    <t>Annuity instead of Capital Cost</t>
  </si>
  <si>
    <t>Probability</t>
  </si>
  <si>
    <t>Description</t>
  </si>
  <si>
    <t>&gt;10 times per year</t>
  </si>
  <si>
    <t>1-10 times per year</t>
  </si>
  <si>
    <t>Once every 1-3 years</t>
  </si>
  <si>
    <t>Once every 3-10 years</t>
  </si>
  <si>
    <t>Once every 10-30 years</t>
  </si>
  <si>
    <t>Once every 30-100 years</t>
  </si>
  <si>
    <t>Once every 100+ years</t>
  </si>
  <si>
    <t>Capital Cost (Life of Project)</t>
  </si>
  <si>
    <t>Life of the Project</t>
  </si>
  <si>
    <t>Combined Programs</t>
  </si>
  <si>
    <t>1 - Risk Starting Value Lookup Question</t>
  </si>
  <si>
    <t>AA1 Frequency</t>
  </si>
  <si>
    <t>AA2 Safety Consequence</t>
  </si>
  <si>
    <t>AA3 Reliability Consequence</t>
  </si>
  <si>
    <t>AA4 Compliance Consequence</t>
  </si>
  <si>
    <t>AA5 Financial Consequence</t>
  </si>
  <si>
    <t>AA6 Baseline Risk Score</t>
  </si>
  <si>
    <t>Calculated Baseline</t>
  </si>
  <si>
    <t>Consequence</t>
  </si>
  <si>
    <t>SCG - Cyber Security</t>
  </si>
  <si>
    <t>2, 8</t>
  </si>
  <si>
    <t>SDGE - Climate Change Adaptation</t>
  </si>
  <si>
    <t>SCG - Employee, Contractor, Customer and Public  Safety</t>
  </si>
  <si>
    <t>SCG - Records Management</t>
  </si>
  <si>
    <t>SCG - Workforce Planning</t>
  </si>
  <si>
    <t>SCG - Workplace Violence</t>
  </si>
  <si>
    <t>SDGE - Cyber Security</t>
  </si>
  <si>
    <t>SDGE - Records Management</t>
  </si>
  <si>
    <t>Weights</t>
  </si>
  <si>
    <t>SDGE - Workforce Planning</t>
  </si>
  <si>
    <t>SDGE - Workplace Violence</t>
  </si>
  <si>
    <t>SDGE - Aviation Incident</t>
  </si>
  <si>
    <t>SDGE - Distributed Energy Resources (DERs) Safety and Operational Concerns</t>
  </si>
  <si>
    <t>SDGE - Electric Infrastructure Integrity</t>
  </si>
  <si>
    <t>SDGE - Fail to Black Start</t>
  </si>
  <si>
    <t>SDGE - Major Disturbance to Electrical Service (e.g. Blackout)</t>
  </si>
  <si>
    <t>SDGE - Public Safety Events - Electric</t>
  </si>
  <si>
    <t>SDGE - Unmanned Aircraft System (UAS) Incident</t>
  </si>
  <si>
    <t>SDGE - Wildfires caused by SDG&amp;E Equipment (including 3rd Party Pole Attachments)</t>
  </si>
  <si>
    <t>SCG - Catastrophic Damage involving Gas Infrastructure (Dig-Ins)</t>
  </si>
  <si>
    <t>SCG - Catastrophic Damage Involving Gas Transmission Pipeline Failure</t>
  </si>
  <si>
    <t>SCG - Catastrophic Damage involving Medium and Non-DOT Pipeline Failure</t>
  </si>
  <si>
    <t>SCG - Catastrophic Event related to Storage Well Integrity</t>
  </si>
  <si>
    <t>SCG - Physical Security of Critical Infrastructure</t>
  </si>
  <si>
    <t>SDGE - Catastrophic Damage involving Gas Infrastructure (Dig-Ins)</t>
  </si>
  <si>
    <t>SDGE - Catastrophic Damage Involving Gas Transmission Pipeline Failure</t>
  </si>
  <si>
    <t>SDGE - Catastrophic Damage Involving Medium and non-DOT Pipeline Failure</t>
  </si>
  <si>
    <t>SDGE - Violation of Environmental Policies/Procedures</t>
  </si>
  <si>
    <t>OSHA</t>
  </si>
  <si>
    <t>CMVI</t>
  </si>
  <si>
    <t>avg</t>
  </si>
  <si>
    <t>Benefit of existing</t>
  </si>
  <si>
    <t>Improvement Rate</t>
  </si>
  <si>
    <t>Total Benefit (input for Analysis Sheet)</t>
  </si>
  <si>
    <t>worst based on industry performance (2015)</t>
  </si>
  <si>
    <t>OSHA Rates</t>
  </si>
  <si>
    <t>CMVI Rates</t>
  </si>
  <si>
    <t>B/C Score</t>
  </si>
  <si>
    <t>Adjustment Factor</t>
  </si>
  <si>
    <t>Controls</t>
  </si>
  <si>
    <t>Adjusted Baseline</t>
  </si>
  <si>
    <t>RSE</t>
  </si>
  <si>
    <t>Capital Cost (2017-2019)</t>
  </si>
  <si>
    <t>OM Cost (2017-2019 average)</t>
  </si>
  <si>
    <t>Rationale</t>
  </si>
  <si>
    <t>New Score (for life of project)</t>
  </si>
  <si>
    <t>2016 Risk Assessment Mitigation Phase</t>
  </si>
  <si>
    <t>Investigation 16-10-015</t>
  </si>
  <si>
    <t>Risk Spend Efficiency Workpapers to</t>
  </si>
  <si>
    <t>January 2017</t>
  </si>
  <si>
    <t>Employee, Contractor and Public Safety</t>
  </si>
  <si>
    <t>(Chapter SDG&amp;E-3-WP-RSE)</t>
  </si>
  <si>
    <t>Notes:</t>
  </si>
  <si>
    <t>Controls/Mitigations for which numbers in risk chapter's RSE section may differ due to calculation errors.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</si>
</sst>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0"/>
    <numFmt numFmtId="167" formatCode="_-* #,##0_-;\-* #,##0_-;_-* &quot;-&quot;??_-;_-@_-"/>
    <numFmt numFmtId="168" formatCode="_-&quot;$&quot;* #,##0.00_-;\-&quot;$&quot;* #,##0.00_-;_-&quot;$&quot;* &quot;-&quot;??_-;_-@_-"/>
    <numFmt numFmtId="169" formatCode="0.0%"/>
    <numFmt numFmtId="170" formatCode="0.00000"/>
    <numFmt numFmtId="171" formatCode="&quot;$&quot;#,##0.00"/>
    <numFmt numFmtId="172" formatCode="0.0000000"/>
    <numFmt numFmtId="173" formatCode="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</font>
    <font>
      <sz val="11"/>
      <color rgb="FF006100"/>
      <name val="Calibri"/>
      <family val="2"/>
      <scheme val="minor"/>
    </font>
    <font>
      <b/>
      <sz val="28"/>
      <color rgb="FFFF0000"/>
      <name val="Times New Roman"/>
      <family val="1"/>
    </font>
    <font>
      <b/>
      <sz val="28"/>
      <name val="Times New Roman"/>
      <family val="1"/>
    </font>
    <font>
      <b/>
      <sz val="28"/>
      <color theme="1"/>
      <name val="Times New Roman"/>
      <family val="1"/>
    </font>
    <font>
      <sz val="11"/>
      <color rgb="FF5A5A5A"/>
      <name val="Times New Roman"/>
      <family val="1"/>
    </font>
    <font>
      <sz val="14"/>
      <color rgb="FF5A5A5A"/>
      <name val="Times New Roman"/>
      <family val="1"/>
    </font>
    <font>
      <sz val="11"/>
      <color indexed="9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2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16" borderId="0" applyNumberFormat="0" applyBorder="0" applyAlignment="0" applyProtection="0"/>
    <xf numFmtId="0" fontId="16" fillId="9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7" fillId="20" borderId="0" applyNumberFormat="0" applyBorder="0" applyAlignment="0" applyProtection="0"/>
    <xf numFmtId="0" fontId="18" fillId="24" borderId="17" applyNumberFormat="0" applyAlignment="0" applyProtection="0"/>
    <xf numFmtId="0" fontId="19" fillId="17" borderId="18" applyNumberFormat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5" fillId="13" borderId="0" applyNumberFormat="0" applyBorder="0" applyAlignment="0" applyProtection="0"/>
    <xf numFmtId="0" fontId="10" fillId="2" borderId="0" applyNumberFormat="0" applyBorder="0" applyAlignment="0" applyProtection="0"/>
    <xf numFmtId="0" fontId="21" fillId="0" borderId="19" applyNumberFormat="0" applyFill="0" applyAlignment="0" applyProtection="0"/>
    <xf numFmtId="0" fontId="22" fillId="0" borderId="20" applyNumberFormat="0" applyFill="0" applyAlignment="0" applyProtection="0"/>
    <xf numFmtId="0" fontId="23" fillId="0" borderId="21" applyNumberFormat="0" applyFill="0" applyAlignment="0" applyProtection="0"/>
    <xf numFmtId="0" fontId="23" fillId="0" borderId="0" applyNumberFormat="0" applyFill="0" applyBorder="0" applyAlignment="0" applyProtection="0"/>
    <xf numFmtId="0" fontId="24" fillId="21" borderId="17" applyNumberFormat="0" applyAlignment="0" applyProtection="0"/>
    <xf numFmtId="0" fontId="25" fillId="0" borderId="22" applyNumberFormat="0" applyFill="0" applyAlignment="0" applyProtection="0"/>
    <xf numFmtId="0" fontId="25" fillId="21" borderId="0" applyNumberFormat="0" applyBorder="0" applyAlignment="0" applyProtection="0"/>
    <xf numFmtId="0" fontId="26" fillId="28" borderId="0"/>
    <xf numFmtId="0" fontId="27" fillId="0" borderId="0"/>
    <xf numFmtId="0" fontId="28" fillId="0" borderId="0"/>
    <xf numFmtId="0" fontId="5" fillId="0" borderId="0"/>
    <xf numFmtId="0" fontId="29" fillId="0" borderId="0"/>
    <xf numFmtId="0" fontId="26" fillId="28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26" fillId="28" borderId="0"/>
    <xf numFmtId="0" fontId="26" fillId="28" borderId="0"/>
    <xf numFmtId="0" fontId="28" fillId="0" borderId="0"/>
    <xf numFmtId="0" fontId="26" fillId="28" borderId="0"/>
    <xf numFmtId="0" fontId="26" fillId="28" borderId="0"/>
    <xf numFmtId="0" fontId="26" fillId="28" borderId="0"/>
    <xf numFmtId="0" fontId="26" fillId="28" borderId="0"/>
    <xf numFmtId="0" fontId="26" fillId="20" borderId="17" applyNumberFormat="0" applyFont="0" applyAlignment="0" applyProtection="0"/>
    <xf numFmtId="0" fontId="1" fillId="3" borderId="16" applyNumberFormat="0" applyFont="0" applyAlignment="0" applyProtection="0"/>
    <xf numFmtId="0" fontId="31" fillId="24" borderId="23" applyNumberFormat="0" applyAlignment="0" applyProtection="0"/>
    <xf numFmtId="4" fontId="26" fillId="29" borderId="17" applyNumberFormat="0" applyProtection="0">
      <alignment vertical="center"/>
    </xf>
    <xf numFmtId="4" fontId="26" fillId="29" borderId="17" applyNumberFormat="0" applyProtection="0">
      <alignment vertical="center"/>
    </xf>
    <xf numFmtId="4" fontId="32" fillId="30" borderId="17" applyNumberFormat="0" applyProtection="0">
      <alignment vertical="center"/>
    </xf>
    <xf numFmtId="4" fontId="26" fillId="30" borderId="17" applyNumberFormat="0" applyProtection="0">
      <alignment horizontal="left" vertical="center" indent="1"/>
    </xf>
    <xf numFmtId="4" fontId="26" fillId="30" borderId="17" applyNumberFormat="0" applyProtection="0">
      <alignment horizontal="left" vertical="center" indent="1"/>
    </xf>
    <xf numFmtId="0" fontId="33" fillId="29" borderId="24" applyNumberFormat="0" applyProtection="0">
      <alignment horizontal="left" vertical="top" indent="1"/>
    </xf>
    <xf numFmtId="4" fontId="26" fillId="31" borderId="17" applyNumberFormat="0" applyProtection="0">
      <alignment horizontal="left" vertical="center" indent="1"/>
    </xf>
    <xf numFmtId="4" fontId="26" fillId="31" borderId="17" applyNumberFormat="0" applyProtection="0">
      <alignment horizontal="left" vertical="center" indent="1"/>
    </xf>
    <xf numFmtId="4" fontId="26" fillId="32" borderId="17" applyNumberFormat="0" applyProtection="0">
      <alignment horizontal="right" vertical="center"/>
    </xf>
    <xf numFmtId="4" fontId="26" fillId="32" borderId="17" applyNumberFormat="0" applyProtection="0">
      <alignment horizontal="right" vertical="center"/>
    </xf>
    <xf numFmtId="4" fontId="26" fillId="33" borderId="17" applyNumberFormat="0" applyProtection="0">
      <alignment horizontal="right" vertical="center"/>
    </xf>
    <xf numFmtId="4" fontId="26" fillId="33" borderId="17" applyNumberFormat="0" applyProtection="0">
      <alignment horizontal="right" vertical="center"/>
    </xf>
    <xf numFmtId="4" fontId="26" fillId="34" borderId="25" applyNumberFormat="0" applyProtection="0">
      <alignment horizontal="right" vertical="center"/>
    </xf>
    <xf numFmtId="4" fontId="26" fillId="34" borderId="25" applyNumberFormat="0" applyProtection="0">
      <alignment horizontal="right" vertical="center"/>
    </xf>
    <xf numFmtId="4" fontId="26" fillId="35" borderId="17" applyNumberFormat="0" applyProtection="0">
      <alignment horizontal="right" vertical="center"/>
    </xf>
    <xf numFmtId="4" fontId="26" fillId="35" borderId="17" applyNumberFormat="0" applyProtection="0">
      <alignment horizontal="right" vertical="center"/>
    </xf>
    <xf numFmtId="4" fontId="26" fillId="36" borderId="17" applyNumberFormat="0" applyProtection="0">
      <alignment horizontal="right" vertical="center"/>
    </xf>
    <xf numFmtId="4" fontId="26" fillId="36" borderId="17" applyNumberFormat="0" applyProtection="0">
      <alignment horizontal="right" vertical="center"/>
    </xf>
    <xf numFmtId="4" fontId="26" fillId="37" borderId="17" applyNumberFormat="0" applyProtection="0">
      <alignment horizontal="right" vertical="center"/>
    </xf>
    <xf numFmtId="4" fontId="26" fillId="37" borderId="17" applyNumberFormat="0" applyProtection="0">
      <alignment horizontal="right" vertical="center"/>
    </xf>
    <xf numFmtId="4" fontId="26" fillId="38" borderId="17" applyNumberFormat="0" applyProtection="0">
      <alignment horizontal="right" vertical="center"/>
    </xf>
    <xf numFmtId="4" fontId="26" fillId="38" borderId="17" applyNumberFormat="0" applyProtection="0">
      <alignment horizontal="right" vertical="center"/>
    </xf>
    <xf numFmtId="4" fontId="26" fillId="39" borderId="17" applyNumberFormat="0" applyProtection="0">
      <alignment horizontal="right" vertical="center"/>
    </xf>
    <xf numFmtId="4" fontId="26" fillId="39" borderId="17" applyNumberFormat="0" applyProtection="0">
      <alignment horizontal="right" vertical="center"/>
    </xf>
    <xf numFmtId="4" fontId="26" fillId="40" borderId="17" applyNumberFormat="0" applyProtection="0">
      <alignment horizontal="right" vertical="center"/>
    </xf>
    <xf numFmtId="4" fontId="26" fillId="40" borderId="17" applyNumberFormat="0" applyProtection="0">
      <alignment horizontal="right" vertical="center"/>
    </xf>
    <xf numFmtId="4" fontId="26" fillId="41" borderId="25" applyNumberFormat="0" applyProtection="0">
      <alignment horizontal="left" vertical="center" indent="1"/>
    </xf>
    <xf numFmtId="4" fontId="26" fillId="41" borderId="25" applyNumberFormat="0" applyProtection="0">
      <alignment horizontal="left" vertical="center" indent="1"/>
    </xf>
    <xf numFmtId="4" fontId="28" fillId="42" borderId="25" applyNumberFormat="0" applyProtection="0">
      <alignment horizontal="left" vertical="center" indent="1"/>
    </xf>
    <xf numFmtId="4" fontId="28" fillId="42" borderId="25" applyNumberFormat="0" applyProtection="0">
      <alignment horizontal="left" vertical="center" indent="1"/>
    </xf>
    <xf numFmtId="4" fontId="26" fillId="43" borderId="17" applyNumberFormat="0" applyProtection="0">
      <alignment horizontal="right" vertical="center"/>
    </xf>
    <xf numFmtId="4" fontId="26" fillId="43" borderId="17" applyNumberFormat="0" applyProtection="0">
      <alignment horizontal="right" vertical="center"/>
    </xf>
    <xf numFmtId="4" fontId="26" fillId="44" borderId="25" applyNumberFormat="0" applyProtection="0">
      <alignment horizontal="left" vertical="center" indent="1"/>
    </xf>
    <xf numFmtId="4" fontId="26" fillId="44" borderId="25" applyNumberFormat="0" applyProtection="0">
      <alignment horizontal="left" vertical="center" indent="1"/>
    </xf>
    <xf numFmtId="4" fontId="26" fillId="43" borderId="25" applyNumberFormat="0" applyProtection="0">
      <alignment horizontal="left" vertical="center" indent="1"/>
    </xf>
    <xf numFmtId="4" fontId="26" fillId="43" borderId="25" applyNumberFormat="0" applyProtection="0">
      <alignment horizontal="left" vertical="center" indent="1"/>
    </xf>
    <xf numFmtId="0" fontId="26" fillId="45" borderId="17" applyNumberFormat="0" applyProtection="0">
      <alignment horizontal="left" vertical="center" indent="1"/>
    </xf>
    <xf numFmtId="0" fontId="26" fillId="45" borderId="17" applyNumberFormat="0" applyProtection="0">
      <alignment horizontal="left" vertical="center" indent="1"/>
    </xf>
    <xf numFmtId="0" fontId="26" fillId="42" borderId="24" applyNumberFormat="0" applyProtection="0">
      <alignment horizontal="left" vertical="top" indent="1"/>
    </xf>
    <xf numFmtId="0" fontId="26" fillId="46" borderId="17" applyNumberFormat="0" applyProtection="0">
      <alignment horizontal="left" vertical="center" indent="1"/>
    </xf>
    <xf numFmtId="0" fontId="26" fillId="46" borderId="17" applyNumberFormat="0" applyProtection="0">
      <alignment horizontal="left" vertical="center" indent="1"/>
    </xf>
    <xf numFmtId="0" fontId="26" fillId="43" borderId="24" applyNumberFormat="0" applyProtection="0">
      <alignment horizontal="left" vertical="top" indent="1"/>
    </xf>
    <xf numFmtId="0" fontId="26" fillId="47" borderId="17" applyNumberFormat="0" applyProtection="0">
      <alignment horizontal="left" vertical="center" indent="1"/>
    </xf>
    <xf numFmtId="0" fontId="26" fillId="47" borderId="17" applyNumberFormat="0" applyProtection="0">
      <alignment horizontal="left" vertical="center" indent="1"/>
    </xf>
    <xf numFmtId="0" fontId="26" fillId="47" borderId="24" applyNumberFormat="0" applyProtection="0">
      <alignment horizontal="left" vertical="top" indent="1"/>
    </xf>
    <xf numFmtId="0" fontId="26" fillId="44" borderId="17" applyNumberFormat="0" applyProtection="0">
      <alignment horizontal="left" vertical="center" indent="1"/>
    </xf>
    <xf numFmtId="0" fontId="26" fillId="44" borderId="17" applyNumberFormat="0" applyProtection="0">
      <alignment horizontal="left" vertical="center" indent="1"/>
    </xf>
    <xf numFmtId="0" fontId="26" fillId="44" borderId="24" applyNumberFormat="0" applyProtection="0">
      <alignment horizontal="left" vertical="top" indent="1"/>
    </xf>
    <xf numFmtId="0" fontId="26" fillId="48" borderId="26" applyNumberFormat="0">
      <protection locked="0"/>
    </xf>
    <xf numFmtId="0" fontId="34" fillId="42" borderId="27" applyBorder="0"/>
    <xf numFmtId="4" fontId="35" fillId="49" borderId="24" applyNumberFormat="0" applyProtection="0">
      <alignment vertical="center"/>
    </xf>
    <xf numFmtId="4" fontId="32" fillId="50" borderId="1" applyNumberFormat="0" applyProtection="0">
      <alignment vertical="center"/>
    </xf>
    <xf numFmtId="4" fontId="35" fillId="45" borderId="24" applyNumberFormat="0" applyProtection="0">
      <alignment horizontal="left" vertical="center" indent="1"/>
    </xf>
    <xf numFmtId="0" fontId="35" fillId="49" borderId="24" applyNumberFormat="0" applyProtection="0">
      <alignment horizontal="left" vertical="top" indent="1"/>
    </xf>
    <xf numFmtId="4" fontId="26" fillId="0" borderId="17" applyNumberFormat="0" applyProtection="0">
      <alignment horizontal="right" vertical="center"/>
    </xf>
    <xf numFmtId="4" fontId="26" fillId="0" borderId="17" applyNumberFormat="0" applyProtection="0">
      <alignment horizontal="right" vertical="center"/>
    </xf>
    <xf numFmtId="4" fontId="32" fillId="51" borderId="17" applyNumberFormat="0" applyProtection="0">
      <alignment horizontal="right" vertical="center"/>
    </xf>
    <xf numFmtId="4" fontId="26" fillId="31" borderId="17" applyNumberFormat="0" applyProtection="0">
      <alignment horizontal="left" vertical="center" indent="1"/>
    </xf>
    <xf numFmtId="4" fontId="26" fillId="31" borderId="17" applyNumberFormat="0" applyProtection="0">
      <alignment horizontal="left" vertical="center" indent="1"/>
    </xf>
    <xf numFmtId="0" fontId="35" fillId="43" borderId="24" applyNumberFormat="0" applyProtection="0">
      <alignment horizontal="left" vertical="top" indent="1"/>
    </xf>
    <xf numFmtId="4" fontId="36" fillId="52" borderId="25" applyNumberFormat="0" applyProtection="0">
      <alignment horizontal="left" vertical="center" indent="1"/>
    </xf>
    <xf numFmtId="0" fontId="26" fillId="53" borderId="1"/>
    <xf numFmtId="0" fontId="26" fillId="53" borderId="1"/>
    <xf numFmtId="4" fontId="37" fillId="48" borderId="17" applyNumberFormat="0" applyProtection="0">
      <alignment horizontal="right" vertical="center"/>
    </xf>
    <xf numFmtId="0" fontId="38" fillId="0" borderId="0" applyNumberFormat="0" applyFill="0" applyBorder="0" applyAlignment="0" applyProtection="0"/>
    <xf numFmtId="0" fontId="1" fillId="54" borderId="28">
      <alignment horizontal="center" vertical="center" wrapText="1"/>
    </xf>
    <xf numFmtId="0" fontId="20" fillId="0" borderId="29" applyNumberFormat="0" applyFill="0" applyAlignment="0" applyProtection="0"/>
    <xf numFmtId="0" fontId="39" fillId="0" borderId="0" applyNumberFormat="0" applyFill="0" applyBorder="0" applyAlignment="0" applyProtection="0"/>
  </cellStyleXfs>
  <cellXfs count="104">
    <xf numFmtId="0" fontId="0" fillId="0" borderId="0" xfId="0"/>
    <xf numFmtId="0" fontId="0" fillId="0" borderId="1" xfId="0" applyFill="1" applyBorder="1"/>
    <xf numFmtId="9" fontId="4" fillId="0" borderId="1" xfId="2" applyFont="1" applyFill="1" applyBorder="1" applyAlignment="1">
      <alignment wrapText="1"/>
    </xf>
    <xf numFmtId="0" fontId="0" fillId="0" borderId="0" xfId="0" applyFill="1"/>
    <xf numFmtId="0" fontId="0" fillId="0" borderId="0" xfId="0" quotePrefix="1" applyNumberFormat="1" applyFill="1"/>
    <xf numFmtId="170" fontId="0" fillId="0" borderId="0" xfId="0" quotePrefix="1" applyNumberFormat="1" applyFill="1"/>
    <xf numFmtId="43" fontId="0" fillId="0" borderId="0" xfId="4" quotePrefix="1" applyFont="1" applyFill="1"/>
    <xf numFmtId="43" fontId="0" fillId="0" borderId="0" xfId="4" applyFont="1" applyFill="1"/>
    <xf numFmtId="0" fontId="6" fillId="0" borderId="0" xfId="0" applyFont="1" applyFill="1"/>
    <xf numFmtId="0" fontId="6" fillId="0" borderId="1" xfId="0" applyFont="1" applyFill="1" applyBorder="1" applyAlignment="1">
      <alignment horizontal="center" wrapText="1"/>
    </xf>
    <xf numFmtId="0" fontId="2" fillId="0" borderId="0" xfId="0" quotePrefix="1" applyNumberFormat="1" applyFont="1" applyFill="1"/>
    <xf numFmtId="0" fontId="2" fillId="0" borderId="0" xfId="0" applyNumberFormat="1" applyFont="1" applyFill="1"/>
    <xf numFmtId="0" fontId="2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165" fontId="0" fillId="0" borderId="1" xfId="4" applyNumberFormat="1" applyFont="1" applyFill="1" applyBorder="1"/>
    <xf numFmtId="164" fontId="3" fillId="0" borderId="1" xfId="1" applyNumberFormat="1" applyFont="1" applyFill="1" applyBorder="1"/>
    <xf numFmtId="0" fontId="3" fillId="0" borderId="0" xfId="0" applyFont="1" applyFill="1"/>
    <xf numFmtId="0" fontId="7" fillId="0" borderId="0" xfId="0" applyFont="1" applyFill="1"/>
    <xf numFmtId="0" fontId="3" fillId="0" borderId="0" xfId="0" applyFont="1" applyFill="1" applyAlignment="1">
      <alignment wrapText="1"/>
    </xf>
    <xf numFmtId="170" fontId="3" fillId="0" borderId="0" xfId="0" applyNumberFormat="1" applyFont="1" applyFill="1"/>
    <xf numFmtId="171" fontId="3" fillId="0" borderId="0" xfId="0" applyNumberFormat="1" applyFont="1" applyFill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166" fontId="3" fillId="0" borderId="1" xfId="0" applyNumberFormat="1" applyFont="1" applyFill="1" applyBorder="1"/>
    <xf numFmtId="172" fontId="3" fillId="0" borderId="0" xfId="0" applyNumberFormat="1" applyFont="1" applyFill="1"/>
    <xf numFmtId="0" fontId="3" fillId="0" borderId="1" xfId="0" applyNumberFormat="1" applyFont="1" applyFill="1" applyBorder="1"/>
    <xf numFmtId="9" fontId="3" fillId="0" borderId="0" xfId="2" applyFont="1" applyFill="1"/>
    <xf numFmtId="0" fontId="3" fillId="0" borderId="0" xfId="0" quotePrefix="1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center"/>
    </xf>
    <xf numFmtId="0" fontId="9" fillId="0" borderId="0" xfId="0" applyFont="1" applyFill="1" applyAlignment="1">
      <alignment wrapText="1"/>
    </xf>
    <xf numFmtId="9" fontId="6" fillId="0" borderId="1" xfId="2" applyFont="1" applyFill="1" applyBorder="1" applyAlignment="1">
      <alignment horizontal="center"/>
    </xf>
    <xf numFmtId="171" fontId="6" fillId="0" borderId="0" xfId="0" applyNumberFormat="1" applyFont="1" applyFill="1"/>
    <xf numFmtId="171" fontId="6" fillId="0" borderId="1" xfId="0" applyNumberFormat="1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2" fontId="3" fillId="0" borderId="1" xfId="0" applyNumberFormat="1" applyFont="1" applyFill="1" applyBorder="1"/>
    <xf numFmtId="170" fontId="3" fillId="0" borderId="1" xfId="0" applyNumberFormat="1" applyFont="1" applyFill="1" applyBorder="1"/>
    <xf numFmtId="165" fontId="3" fillId="0" borderId="1" xfId="3" applyNumberFormat="1" applyFont="1" applyFill="1" applyBorder="1"/>
    <xf numFmtId="165" fontId="3" fillId="0" borderId="1" xfId="0" applyNumberFormat="1" applyFont="1" applyFill="1" applyBorder="1"/>
    <xf numFmtId="169" fontId="3" fillId="0" borderId="1" xfId="2" applyNumberFormat="1" applyFont="1" applyFill="1" applyBorder="1"/>
    <xf numFmtId="167" fontId="3" fillId="0" borderId="1" xfId="0" applyNumberFormat="1" applyFont="1" applyFill="1" applyBorder="1"/>
    <xf numFmtId="171" fontId="3" fillId="0" borderId="1" xfId="0" applyNumberFormat="1" applyFont="1" applyFill="1" applyBorder="1"/>
    <xf numFmtId="43" fontId="3" fillId="0" borderId="1" xfId="3" applyFont="1" applyFill="1" applyBorder="1"/>
    <xf numFmtId="0" fontId="3" fillId="0" borderId="1" xfId="3" applyNumberFormat="1" applyFont="1" applyFill="1" applyBorder="1"/>
    <xf numFmtId="2" fontId="3" fillId="0" borderId="1" xfId="1" applyNumberFormat="1" applyFont="1" applyFill="1" applyBorder="1"/>
    <xf numFmtId="0" fontId="3" fillId="0" borderId="0" xfId="0" applyFont="1" applyFill="1" applyBorder="1"/>
    <xf numFmtId="43" fontId="3" fillId="0" borderId="0" xfId="0" applyNumberFormat="1" applyFont="1" applyFill="1"/>
    <xf numFmtId="168" fontId="3" fillId="0" borderId="1" xfId="0" applyNumberFormat="1" applyFont="1" applyFill="1" applyBorder="1"/>
    <xf numFmtId="9" fontId="3" fillId="0" borderId="1" xfId="2" applyFont="1" applyFill="1" applyBorder="1"/>
    <xf numFmtId="44" fontId="3" fillId="0" borderId="1" xfId="1" applyFont="1" applyFill="1" applyBorder="1"/>
    <xf numFmtId="168" fontId="3" fillId="0" borderId="0" xfId="0" applyNumberFormat="1" applyFont="1" applyFill="1" applyBorder="1"/>
    <xf numFmtId="170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right"/>
    </xf>
    <xf numFmtId="44" fontId="3" fillId="0" borderId="0" xfId="1" applyFont="1" applyFill="1"/>
    <xf numFmtId="44" fontId="3" fillId="0" borderId="0" xfId="0" applyNumberFormat="1" applyFont="1" applyFill="1"/>
    <xf numFmtId="9" fontId="3" fillId="0" borderId="0" xfId="0" applyNumberFormat="1" applyFont="1" applyFill="1"/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/>
    <xf numFmtId="0" fontId="3" fillId="0" borderId="13" xfId="0" applyFont="1" applyFill="1" applyBorder="1" applyAlignment="1">
      <alignment wrapText="1"/>
    </xf>
    <xf numFmtId="10" fontId="3" fillId="0" borderId="0" xfId="0" applyNumberFormat="1" applyFont="1" applyFill="1" applyBorder="1"/>
    <xf numFmtId="10" fontId="3" fillId="0" borderId="2" xfId="0" applyNumberFormat="1" applyFont="1" applyFill="1" applyBorder="1"/>
    <xf numFmtId="0" fontId="3" fillId="0" borderId="14" xfId="0" applyFont="1" applyFill="1" applyBorder="1" applyAlignment="1">
      <alignment wrapText="1"/>
    </xf>
    <xf numFmtId="0" fontId="3" fillId="0" borderId="9" xfId="0" applyFont="1" applyFill="1" applyBorder="1"/>
    <xf numFmtId="0" fontId="3" fillId="0" borderId="15" xfId="0" applyFont="1" applyFill="1" applyBorder="1"/>
    <xf numFmtId="2" fontId="3" fillId="0" borderId="0" xfId="0" applyNumberFormat="1" applyFont="1" applyFill="1"/>
    <xf numFmtId="0" fontId="3" fillId="0" borderId="10" xfId="0" applyFont="1" applyFill="1" applyBorder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17" fontId="15" fillId="0" borderId="0" xfId="0" quotePrefix="1" applyNumberFormat="1" applyFont="1" applyAlignment="1">
      <alignment horizontal="center" vertical="center"/>
    </xf>
    <xf numFmtId="0" fontId="0" fillId="0" borderId="0" xfId="0" applyAlignment="1">
      <alignment horizontal="center"/>
    </xf>
    <xf numFmtId="169" fontId="3" fillId="55" borderId="0" xfId="2" applyNumberFormat="1" applyFont="1" applyFill="1" applyBorder="1"/>
    <xf numFmtId="169" fontId="3" fillId="55" borderId="2" xfId="2" applyNumberFormat="1" applyFont="1" applyFill="1" applyBorder="1"/>
    <xf numFmtId="2" fontId="3" fillId="55" borderId="0" xfId="0" applyNumberFormat="1" applyFont="1" applyFill="1" applyBorder="1"/>
    <xf numFmtId="2" fontId="3" fillId="55" borderId="2" xfId="0" applyNumberFormat="1" applyFont="1" applyFill="1" applyBorder="1"/>
    <xf numFmtId="0" fontId="3" fillId="0" borderId="0" xfId="0" applyFont="1" applyFill="1" applyAlignment="1">
      <alignment horizontal="left" indent="3"/>
    </xf>
    <xf numFmtId="164" fontId="3" fillId="0" borderId="0" xfId="0" applyNumberFormat="1" applyFont="1" applyFill="1"/>
    <xf numFmtId="173" fontId="3" fillId="0" borderId="0" xfId="0" applyNumberFormat="1" applyFont="1" applyFill="1"/>
    <xf numFmtId="173" fontId="3" fillId="55" borderId="0" xfId="0" applyNumberFormat="1" applyFont="1" applyFill="1"/>
    <xf numFmtId="173" fontId="3" fillId="0" borderId="10" xfId="0" applyNumberFormat="1" applyFont="1" applyFill="1" applyBorder="1"/>
    <xf numFmtId="173" fontId="3" fillId="0" borderId="12" xfId="0" applyNumberFormat="1" applyFont="1" applyFill="1" applyBorder="1"/>
    <xf numFmtId="0" fontId="6" fillId="0" borderId="6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textRotation="90" wrapText="1"/>
    </xf>
    <xf numFmtId="166" fontId="3" fillId="0" borderId="3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5" fontId="3" fillId="0" borderId="3" xfId="3" applyNumberFormat="1" applyFont="1" applyFill="1" applyBorder="1" applyAlignment="1">
      <alignment horizontal="center" vertical="center"/>
    </xf>
    <xf numFmtId="165" fontId="3" fillId="0" borderId="5" xfId="3" applyNumberFormat="1" applyFont="1" applyFill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center" vertical="center"/>
    </xf>
    <xf numFmtId="9" fontId="6" fillId="0" borderId="1" xfId="2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</cellXfs>
  <cellStyles count="726">
    <cellStyle name="Accent1 - 20%" xfId="5"/>
    <cellStyle name="Accent1 - 40%" xfId="6"/>
    <cellStyle name="Accent1 - 60%" xfId="7"/>
    <cellStyle name="Accent1 10" xfId="8"/>
    <cellStyle name="Accent1 100" xfId="9"/>
    <cellStyle name="Accent1 101" xfId="10"/>
    <cellStyle name="Accent1 11" xfId="11"/>
    <cellStyle name="Accent1 12" xfId="12"/>
    <cellStyle name="Accent1 13" xfId="13"/>
    <cellStyle name="Accent1 14" xfId="14"/>
    <cellStyle name="Accent1 15" xfId="15"/>
    <cellStyle name="Accent1 16" xfId="16"/>
    <cellStyle name="Accent1 17" xfId="17"/>
    <cellStyle name="Accent1 18" xfId="18"/>
    <cellStyle name="Accent1 19" xfId="19"/>
    <cellStyle name="Accent1 2" xfId="20"/>
    <cellStyle name="Accent1 20" xfId="21"/>
    <cellStyle name="Accent1 21" xfId="22"/>
    <cellStyle name="Accent1 22" xfId="23"/>
    <cellStyle name="Accent1 23" xfId="24"/>
    <cellStyle name="Accent1 24" xfId="25"/>
    <cellStyle name="Accent1 25" xfId="26"/>
    <cellStyle name="Accent1 26" xfId="27"/>
    <cellStyle name="Accent1 27" xfId="28"/>
    <cellStyle name="Accent1 28" xfId="29"/>
    <cellStyle name="Accent1 29" xfId="30"/>
    <cellStyle name="Accent1 3" xfId="31"/>
    <cellStyle name="Accent1 30" xfId="32"/>
    <cellStyle name="Accent1 31" xfId="33"/>
    <cellStyle name="Accent1 32" xfId="34"/>
    <cellStyle name="Accent1 33" xfId="35"/>
    <cellStyle name="Accent1 34" xfId="36"/>
    <cellStyle name="Accent1 35" xfId="37"/>
    <cellStyle name="Accent1 36" xfId="38"/>
    <cellStyle name="Accent1 37" xfId="39"/>
    <cellStyle name="Accent1 38" xfId="40"/>
    <cellStyle name="Accent1 39" xfId="41"/>
    <cellStyle name="Accent1 4" xfId="42"/>
    <cellStyle name="Accent1 40" xfId="43"/>
    <cellStyle name="Accent1 41" xfId="44"/>
    <cellStyle name="Accent1 42" xfId="45"/>
    <cellStyle name="Accent1 43" xfId="46"/>
    <cellStyle name="Accent1 44" xfId="47"/>
    <cellStyle name="Accent1 45" xfId="48"/>
    <cellStyle name="Accent1 46" xfId="49"/>
    <cellStyle name="Accent1 47" xfId="50"/>
    <cellStyle name="Accent1 48" xfId="51"/>
    <cellStyle name="Accent1 49" xfId="52"/>
    <cellStyle name="Accent1 5" xfId="53"/>
    <cellStyle name="Accent1 50" xfId="54"/>
    <cellStyle name="Accent1 51" xfId="55"/>
    <cellStyle name="Accent1 52" xfId="56"/>
    <cellStyle name="Accent1 53" xfId="57"/>
    <cellStyle name="Accent1 54" xfId="58"/>
    <cellStyle name="Accent1 55" xfId="59"/>
    <cellStyle name="Accent1 56" xfId="60"/>
    <cellStyle name="Accent1 57" xfId="61"/>
    <cellStyle name="Accent1 58" xfId="62"/>
    <cellStyle name="Accent1 59" xfId="63"/>
    <cellStyle name="Accent1 6" xfId="64"/>
    <cellStyle name="Accent1 60" xfId="65"/>
    <cellStyle name="Accent1 61" xfId="66"/>
    <cellStyle name="Accent1 62" xfId="67"/>
    <cellStyle name="Accent1 63" xfId="68"/>
    <cellStyle name="Accent1 64" xfId="69"/>
    <cellStyle name="Accent1 65" xfId="70"/>
    <cellStyle name="Accent1 66" xfId="71"/>
    <cellStyle name="Accent1 67" xfId="72"/>
    <cellStyle name="Accent1 68" xfId="73"/>
    <cellStyle name="Accent1 69" xfId="74"/>
    <cellStyle name="Accent1 7" xfId="75"/>
    <cellStyle name="Accent1 70" xfId="76"/>
    <cellStyle name="Accent1 71" xfId="77"/>
    <cellStyle name="Accent1 72" xfId="78"/>
    <cellStyle name="Accent1 73" xfId="79"/>
    <cellStyle name="Accent1 74" xfId="80"/>
    <cellStyle name="Accent1 75" xfId="81"/>
    <cellStyle name="Accent1 76" xfId="82"/>
    <cellStyle name="Accent1 77" xfId="83"/>
    <cellStyle name="Accent1 78" xfId="84"/>
    <cellStyle name="Accent1 79" xfId="85"/>
    <cellStyle name="Accent1 8" xfId="86"/>
    <cellStyle name="Accent1 80" xfId="87"/>
    <cellStyle name="Accent1 81" xfId="88"/>
    <cellStyle name="Accent1 82" xfId="89"/>
    <cellStyle name="Accent1 83" xfId="90"/>
    <cellStyle name="Accent1 84" xfId="91"/>
    <cellStyle name="Accent1 85" xfId="92"/>
    <cellStyle name="Accent1 86" xfId="93"/>
    <cellStyle name="Accent1 87" xfId="94"/>
    <cellStyle name="Accent1 88" xfId="95"/>
    <cellStyle name="Accent1 89" xfId="96"/>
    <cellStyle name="Accent1 9" xfId="97"/>
    <cellStyle name="Accent1 90" xfId="98"/>
    <cellStyle name="Accent1 91" xfId="99"/>
    <cellStyle name="Accent1 92" xfId="100"/>
    <cellStyle name="Accent1 93" xfId="101"/>
    <cellStyle name="Accent1 94" xfId="102"/>
    <cellStyle name="Accent1 95" xfId="103"/>
    <cellStyle name="Accent1 96" xfId="104"/>
    <cellStyle name="Accent1 97" xfId="105"/>
    <cellStyle name="Accent1 98" xfId="106"/>
    <cellStyle name="Accent1 99" xfId="107"/>
    <cellStyle name="Accent2 - 20%" xfId="108"/>
    <cellStyle name="Accent2 - 40%" xfId="109"/>
    <cellStyle name="Accent2 - 60%" xfId="110"/>
    <cellStyle name="Accent2 10" xfId="111"/>
    <cellStyle name="Accent2 100" xfId="112"/>
    <cellStyle name="Accent2 101" xfId="113"/>
    <cellStyle name="Accent2 11" xfId="114"/>
    <cellStyle name="Accent2 12" xfId="115"/>
    <cellStyle name="Accent2 13" xfId="116"/>
    <cellStyle name="Accent2 14" xfId="117"/>
    <cellStyle name="Accent2 15" xfId="118"/>
    <cellStyle name="Accent2 16" xfId="119"/>
    <cellStyle name="Accent2 17" xfId="120"/>
    <cellStyle name="Accent2 18" xfId="121"/>
    <cellStyle name="Accent2 19" xfId="122"/>
    <cellStyle name="Accent2 2" xfId="123"/>
    <cellStyle name="Accent2 20" xfId="124"/>
    <cellStyle name="Accent2 21" xfId="125"/>
    <cellStyle name="Accent2 22" xfId="126"/>
    <cellStyle name="Accent2 23" xfId="127"/>
    <cellStyle name="Accent2 24" xfId="128"/>
    <cellStyle name="Accent2 25" xfId="129"/>
    <cellStyle name="Accent2 26" xfId="130"/>
    <cellStyle name="Accent2 27" xfId="131"/>
    <cellStyle name="Accent2 28" xfId="132"/>
    <cellStyle name="Accent2 29" xfId="133"/>
    <cellStyle name="Accent2 3" xfId="134"/>
    <cellStyle name="Accent2 30" xfId="135"/>
    <cellStyle name="Accent2 31" xfId="136"/>
    <cellStyle name="Accent2 32" xfId="137"/>
    <cellStyle name="Accent2 33" xfId="138"/>
    <cellStyle name="Accent2 34" xfId="139"/>
    <cellStyle name="Accent2 35" xfId="140"/>
    <cellStyle name="Accent2 36" xfId="141"/>
    <cellStyle name="Accent2 37" xfId="142"/>
    <cellStyle name="Accent2 38" xfId="143"/>
    <cellStyle name="Accent2 39" xfId="144"/>
    <cellStyle name="Accent2 4" xfId="145"/>
    <cellStyle name="Accent2 40" xfId="146"/>
    <cellStyle name="Accent2 41" xfId="147"/>
    <cellStyle name="Accent2 42" xfId="148"/>
    <cellStyle name="Accent2 43" xfId="149"/>
    <cellStyle name="Accent2 44" xfId="150"/>
    <cellStyle name="Accent2 45" xfId="151"/>
    <cellStyle name="Accent2 46" xfId="152"/>
    <cellStyle name="Accent2 47" xfId="153"/>
    <cellStyle name="Accent2 48" xfId="154"/>
    <cellStyle name="Accent2 49" xfId="155"/>
    <cellStyle name="Accent2 5" xfId="156"/>
    <cellStyle name="Accent2 50" xfId="157"/>
    <cellStyle name="Accent2 51" xfId="158"/>
    <cellStyle name="Accent2 52" xfId="159"/>
    <cellStyle name="Accent2 53" xfId="160"/>
    <cellStyle name="Accent2 54" xfId="161"/>
    <cellStyle name="Accent2 55" xfId="162"/>
    <cellStyle name="Accent2 56" xfId="163"/>
    <cellStyle name="Accent2 57" xfId="164"/>
    <cellStyle name="Accent2 58" xfId="165"/>
    <cellStyle name="Accent2 59" xfId="166"/>
    <cellStyle name="Accent2 6" xfId="167"/>
    <cellStyle name="Accent2 60" xfId="168"/>
    <cellStyle name="Accent2 61" xfId="169"/>
    <cellStyle name="Accent2 62" xfId="170"/>
    <cellStyle name="Accent2 63" xfId="171"/>
    <cellStyle name="Accent2 64" xfId="172"/>
    <cellStyle name="Accent2 65" xfId="173"/>
    <cellStyle name="Accent2 66" xfId="174"/>
    <cellStyle name="Accent2 67" xfId="175"/>
    <cellStyle name="Accent2 68" xfId="176"/>
    <cellStyle name="Accent2 69" xfId="177"/>
    <cellStyle name="Accent2 7" xfId="178"/>
    <cellStyle name="Accent2 70" xfId="179"/>
    <cellStyle name="Accent2 71" xfId="180"/>
    <cellStyle name="Accent2 72" xfId="181"/>
    <cellStyle name="Accent2 73" xfId="182"/>
    <cellStyle name="Accent2 74" xfId="183"/>
    <cellStyle name="Accent2 75" xfId="184"/>
    <cellStyle name="Accent2 76" xfId="185"/>
    <cellStyle name="Accent2 77" xfId="186"/>
    <cellStyle name="Accent2 78" xfId="187"/>
    <cellStyle name="Accent2 79" xfId="188"/>
    <cellStyle name="Accent2 8" xfId="189"/>
    <cellStyle name="Accent2 80" xfId="190"/>
    <cellStyle name="Accent2 81" xfId="191"/>
    <cellStyle name="Accent2 82" xfId="192"/>
    <cellStyle name="Accent2 83" xfId="193"/>
    <cellStyle name="Accent2 84" xfId="194"/>
    <cellStyle name="Accent2 85" xfId="195"/>
    <cellStyle name="Accent2 86" xfId="196"/>
    <cellStyle name="Accent2 87" xfId="197"/>
    <cellStyle name="Accent2 88" xfId="198"/>
    <cellStyle name="Accent2 89" xfId="199"/>
    <cellStyle name="Accent2 9" xfId="200"/>
    <cellStyle name="Accent2 90" xfId="201"/>
    <cellStyle name="Accent2 91" xfId="202"/>
    <cellStyle name="Accent2 92" xfId="203"/>
    <cellStyle name="Accent2 93" xfId="204"/>
    <cellStyle name="Accent2 94" xfId="205"/>
    <cellStyle name="Accent2 95" xfId="206"/>
    <cellStyle name="Accent2 96" xfId="207"/>
    <cellStyle name="Accent2 97" xfId="208"/>
    <cellStyle name="Accent2 98" xfId="209"/>
    <cellStyle name="Accent2 99" xfId="210"/>
    <cellStyle name="Accent3 - 20%" xfId="211"/>
    <cellStyle name="Accent3 - 40%" xfId="212"/>
    <cellStyle name="Accent3 - 60%" xfId="213"/>
    <cellStyle name="Accent3 10" xfId="214"/>
    <cellStyle name="Accent3 100" xfId="215"/>
    <cellStyle name="Accent3 101" xfId="216"/>
    <cellStyle name="Accent3 11" xfId="217"/>
    <cellStyle name="Accent3 12" xfId="218"/>
    <cellStyle name="Accent3 13" xfId="219"/>
    <cellStyle name="Accent3 14" xfId="220"/>
    <cellStyle name="Accent3 15" xfId="221"/>
    <cellStyle name="Accent3 16" xfId="222"/>
    <cellStyle name="Accent3 17" xfId="223"/>
    <cellStyle name="Accent3 18" xfId="224"/>
    <cellStyle name="Accent3 19" xfId="225"/>
    <cellStyle name="Accent3 2" xfId="226"/>
    <cellStyle name="Accent3 20" xfId="227"/>
    <cellStyle name="Accent3 21" xfId="228"/>
    <cellStyle name="Accent3 22" xfId="229"/>
    <cellStyle name="Accent3 23" xfId="230"/>
    <cellStyle name="Accent3 24" xfId="231"/>
    <cellStyle name="Accent3 25" xfId="232"/>
    <cellStyle name="Accent3 26" xfId="233"/>
    <cellStyle name="Accent3 27" xfId="234"/>
    <cellStyle name="Accent3 28" xfId="235"/>
    <cellStyle name="Accent3 29" xfId="236"/>
    <cellStyle name="Accent3 3" xfId="237"/>
    <cellStyle name="Accent3 30" xfId="238"/>
    <cellStyle name="Accent3 31" xfId="239"/>
    <cellStyle name="Accent3 32" xfId="240"/>
    <cellStyle name="Accent3 33" xfId="241"/>
    <cellStyle name="Accent3 34" xfId="242"/>
    <cellStyle name="Accent3 35" xfId="243"/>
    <cellStyle name="Accent3 36" xfId="244"/>
    <cellStyle name="Accent3 37" xfId="245"/>
    <cellStyle name="Accent3 38" xfId="246"/>
    <cellStyle name="Accent3 39" xfId="247"/>
    <cellStyle name="Accent3 4" xfId="248"/>
    <cellStyle name="Accent3 40" xfId="249"/>
    <cellStyle name="Accent3 41" xfId="250"/>
    <cellStyle name="Accent3 42" xfId="251"/>
    <cellStyle name="Accent3 43" xfId="252"/>
    <cellStyle name="Accent3 44" xfId="253"/>
    <cellStyle name="Accent3 45" xfId="254"/>
    <cellStyle name="Accent3 46" xfId="255"/>
    <cellStyle name="Accent3 47" xfId="256"/>
    <cellStyle name="Accent3 48" xfId="257"/>
    <cellStyle name="Accent3 49" xfId="258"/>
    <cellStyle name="Accent3 5" xfId="259"/>
    <cellStyle name="Accent3 50" xfId="260"/>
    <cellStyle name="Accent3 51" xfId="261"/>
    <cellStyle name="Accent3 52" xfId="262"/>
    <cellStyle name="Accent3 53" xfId="263"/>
    <cellStyle name="Accent3 54" xfId="264"/>
    <cellStyle name="Accent3 55" xfId="265"/>
    <cellStyle name="Accent3 56" xfId="266"/>
    <cellStyle name="Accent3 57" xfId="267"/>
    <cellStyle name="Accent3 58" xfId="268"/>
    <cellStyle name="Accent3 59" xfId="269"/>
    <cellStyle name="Accent3 6" xfId="270"/>
    <cellStyle name="Accent3 60" xfId="271"/>
    <cellStyle name="Accent3 61" xfId="272"/>
    <cellStyle name="Accent3 62" xfId="273"/>
    <cellStyle name="Accent3 63" xfId="274"/>
    <cellStyle name="Accent3 64" xfId="275"/>
    <cellStyle name="Accent3 65" xfId="276"/>
    <cellStyle name="Accent3 66" xfId="277"/>
    <cellStyle name="Accent3 67" xfId="278"/>
    <cellStyle name="Accent3 68" xfId="279"/>
    <cellStyle name="Accent3 69" xfId="280"/>
    <cellStyle name="Accent3 7" xfId="281"/>
    <cellStyle name="Accent3 70" xfId="282"/>
    <cellStyle name="Accent3 71" xfId="283"/>
    <cellStyle name="Accent3 72" xfId="284"/>
    <cellStyle name="Accent3 73" xfId="285"/>
    <cellStyle name="Accent3 74" xfId="286"/>
    <cellStyle name="Accent3 75" xfId="287"/>
    <cellStyle name="Accent3 76" xfId="288"/>
    <cellStyle name="Accent3 77" xfId="289"/>
    <cellStyle name="Accent3 78" xfId="290"/>
    <cellStyle name="Accent3 79" xfId="291"/>
    <cellStyle name="Accent3 8" xfId="292"/>
    <cellStyle name="Accent3 80" xfId="293"/>
    <cellStyle name="Accent3 81" xfId="294"/>
    <cellStyle name="Accent3 82" xfId="295"/>
    <cellStyle name="Accent3 83" xfId="296"/>
    <cellStyle name="Accent3 84" xfId="297"/>
    <cellStyle name="Accent3 85" xfId="298"/>
    <cellStyle name="Accent3 86" xfId="299"/>
    <cellStyle name="Accent3 87" xfId="300"/>
    <cellStyle name="Accent3 88" xfId="301"/>
    <cellStyle name="Accent3 89" xfId="302"/>
    <cellStyle name="Accent3 9" xfId="303"/>
    <cellStyle name="Accent3 90" xfId="304"/>
    <cellStyle name="Accent3 91" xfId="305"/>
    <cellStyle name="Accent3 92" xfId="306"/>
    <cellStyle name="Accent3 93" xfId="307"/>
    <cellStyle name="Accent3 94" xfId="308"/>
    <cellStyle name="Accent3 95" xfId="309"/>
    <cellStyle name="Accent3 96" xfId="310"/>
    <cellStyle name="Accent3 97" xfId="311"/>
    <cellStyle name="Accent3 98" xfId="312"/>
    <cellStyle name="Accent3 99" xfId="313"/>
    <cellStyle name="Accent4 - 20%" xfId="314"/>
    <cellStyle name="Accent4 - 40%" xfId="315"/>
    <cellStyle name="Accent4 - 60%" xfId="316"/>
    <cellStyle name="Accent4 10" xfId="317"/>
    <cellStyle name="Accent4 100" xfId="318"/>
    <cellStyle name="Accent4 101" xfId="319"/>
    <cellStyle name="Accent4 11" xfId="320"/>
    <cellStyle name="Accent4 12" xfId="321"/>
    <cellStyle name="Accent4 13" xfId="322"/>
    <cellStyle name="Accent4 14" xfId="323"/>
    <cellStyle name="Accent4 15" xfId="324"/>
    <cellStyle name="Accent4 16" xfId="325"/>
    <cellStyle name="Accent4 17" xfId="326"/>
    <cellStyle name="Accent4 18" xfId="327"/>
    <cellStyle name="Accent4 19" xfId="328"/>
    <cellStyle name="Accent4 2" xfId="329"/>
    <cellStyle name="Accent4 20" xfId="330"/>
    <cellStyle name="Accent4 21" xfId="331"/>
    <cellStyle name="Accent4 22" xfId="332"/>
    <cellStyle name="Accent4 23" xfId="333"/>
    <cellStyle name="Accent4 24" xfId="334"/>
    <cellStyle name="Accent4 25" xfId="335"/>
    <cellStyle name="Accent4 26" xfId="336"/>
    <cellStyle name="Accent4 27" xfId="337"/>
    <cellStyle name="Accent4 28" xfId="338"/>
    <cellStyle name="Accent4 29" xfId="339"/>
    <cellStyle name="Accent4 3" xfId="340"/>
    <cellStyle name="Accent4 30" xfId="341"/>
    <cellStyle name="Accent4 31" xfId="342"/>
    <cellStyle name="Accent4 32" xfId="343"/>
    <cellStyle name="Accent4 33" xfId="344"/>
    <cellStyle name="Accent4 34" xfId="345"/>
    <cellStyle name="Accent4 35" xfId="346"/>
    <cellStyle name="Accent4 36" xfId="347"/>
    <cellStyle name="Accent4 37" xfId="348"/>
    <cellStyle name="Accent4 38" xfId="349"/>
    <cellStyle name="Accent4 39" xfId="350"/>
    <cellStyle name="Accent4 4" xfId="351"/>
    <cellStyle name="Accent4 40" xfId="352"/>
    <cellStyle name="Accent4 41" xfId="353"/>
    <cellStyle name="Accent4 42" xfId="354"/>
    <cellStyle name="Accent4 43" xfId="355"/>
    <cellStyle name="Accent4 44" xfId="356"/>
    <cellStyle name="Accent4 45" xfId="357"/>
    <cellStyle name="Accent4 46" xfId="358"/>
    <cellStyle name="Accent4 47" xfId="359"/>
    <cellStyle name="Accent4 48" xfId="360"/>
    <cellStyle name="Accent4 49" xfId="361"/>
    <cellStyle name="Accent4 5" xfId="362"/>
    <cellStyle name="Accent4 50" xfId="363"/>
    <cellStyle name="Accent4 51" xfId="364"/>
    <cellStyle name="Accent4 52" xfId="365"/>
    <cellStyle name="Accent4 53" xfId="366"/>
    <cellStyle name="Accent4 54" xfId="367"/>
    <cellStyle name="Accent4 55" xfId="368"/>
    <cellStyle name="Accent4 56" xfId="369"/>
    <cellStyle name="Accent4 57" xfId="370"/>
    <cellStyle name="Accent4 58" xfId="371"/>
    <cellStyle name="Accent4 59" xfId="372"/>
    <cellStyle name="Accent4 6" xfId="373"/>
    <cellStyle name="Accent4 60" xfId="374"/>
    <cellStyle name="Accent4 61" xfId="375"/>
    <cellStyle name="Accent4 62" xfId="376"/>
    <cellStyle name="Accent4 63" xfId="377"/>
    <cellStyle name="Accent4 64" xfId="378"/>
    <cellStyle name="Accent4 65" xfId="379"/>
    <cellStyle name="Accent4 66" xfId="380"/>
    <cellStyle name="Accent4 67" xfId="381"/>
    <cellStyle name="Accent4 68" xfId="382"/>
    <cellStyle name="Accent4 69" xfId="383"/>
    <cellStyle name="Accent4 7" xfId="384"/>
    <cellStyle name="Accent4 70" xfId="385"/>
    <cellStyle name="Accent4 71" xfId="386"/>
    <cellStyle name="Accent4 72" xfId="387"/>
    <cellStyle name="Accent4 73" xfId="388"/>
    <cellStyle name="Accent4 74" xfId="389"/>
    <cellStyle name="Accent4 75" xfId="390"/>
    <cellStyle name="Accent4 76" xfId="391"/>
    <cellStyle name="Accent4 77" xfId="392"/>
    <cellStyle name="Accent4 78" xfId="393"/>
    <cellStyle name="Accent4 79" xfId="394"/>
    <cellStyle name="Accent4 8" xfId="395"/>
    <cellStyle name="Accent4 80" xfId="396"/>
    <cellStyle name="Accent4 81" xfId="397"/>
    <cellStyle name="Accent4 82" xfId="398"/>
    <cellStyle name="Accent4 83" xfId="399"/>
    <cellStyle name="Accent4 84" xfId="400"/>
    <cellStyle name="Accent4 85" xfId="401"/>
    <cellStyle name="Accent4 86" xfId="402"/>
    <cellStyle name="Accent4 87" xfId="403"/>
    <cellStyle name="Accent4 88" xfId="404"/>
    <cellStyle name="Accent4 89" xfId="405"/>
    <cellStyle name="Accent4 9" xfId="406"/>
    <cellStyle name="Accent4 90" xfId="407"/>
    <cellStyle name="Accent4 91" xfId="408"/>
    <cellStyle name="Accent4 92" xfId="409"/>
    <cellStyle name="Accent4 93" xfId="410"/>
    <cellStyle name="Accent4 94" xfId="411"/>
    <cellStyle name="Accent4 95" xfId="412"/>
    <cellStyle name="Accent4 96" xfId="413"/>
    <cellStyle name="Accent4 97" xfId="414"/>
    <cellStyle name="Accent4 98" xfId="415"/>
    <cellStyle name="Accent4 99" xfId="416"/>
    <cellStyle name="Accent5 - 20%" xfId="417"/>
    <cellStyle name="Accent5 - 40%" xfId="418"/>
    <cellStyle name="Accent5 - 60%" xfId="419"/>
    <cellStyle name="Accent5 10" xfId="420"/>
    <cellStyle name="Accent5 100" xfId="421"/>
    <cellStyle name="Accent5 101" xfId="422"/>
    <cellStyle name="Accent5 11" xfId="423"/>
    <cellStyle name="Accent5 12" xfId="424"/>
    <cellStyle name="Accent5 13" xfId="425"/>
    <cellStyle name="Accent5 14" xfId="426"/>
    <cellStyle name="Accent5 15" xfId="427"/>
    <cellStyle name="Accent5 16" xfId="428"/>
    <cellStyle name="Accent5 17" xfId="429"/>
    <cellStyle name="Accent5 18" xfId="430"/>
    <cellStyle name="Accent5 19" xfId="431"/>
    <cellStyle name="Accent5 2" xfId="432"/>
    <cellStyle name="Accent5 20" xfId="433"/>
    <cellStyle name="Accent5 21" xfId="434"/>
    <cellStyle name="Accent5 22" xfId="435"/>
    <cellStyle name="Accent5 23" xfId="436"/>
    <cellStyle name="Accent5 24" xfId="437"/>
    <cellStyle name="Accent5 25" xfId="438"/>
    <cellStyle name="Accent5 26" xfId="439"/>
    <cellStyle name="Accent5 27" xfId="440"/>
    <cellStyle name="Accent5 28" xfId="441"/>
    <cellStyle name="Accent5 29" xfId="442"/>
    <cellStyle name="Accent5 3" xfId="443"/>
    <cellStyle name="Accent5 30" xfId="444"/>
    <cellStyle name="Accent5 31" xfId="445"/>
    <cellStyle name="Accent5 32" xfId="446"/>
    <cellStyle name="Accent5 33" xfId="447"/>
    <cellStyle name="Accent5 34" xfId="448"/>
    <cellStyle name="Accent5 35" xfId="449"/>
    <cellStyle name="Accent5 36" xfId="450"/>
    <cellStyle name="Accent5 37" xfId="451"/>
    <cellStyle name="Accent5 38" xfId="452"/>
    <cellStyle name="Accent5 39" xfId="453"/>
    <cellStyle name="Accent5 4" xfId="454"/>
    <cellStyle name="Accent5 40" xfId="455"/>
    <cellStyle name="Accent5 41" xfId="456"/>
    <cellStyle name="Accent5 42" xfId="457"/>
    <cellStyle name="Accent5 43" xfId="458"/>
    <cellStyle name="Accent5 44" xfId="459"/>
    <cellStyle name="Accent5 45" xfId="460"/>
    <cellStyle name="Accent5 46" xfId="461"/>
    <cellStyle name="Accent5 47" xfId="462"/>
    <cellStyle name="Accent5 48" xfId="463"/>
    <cellStyle name="Accent5 49" xfId="464"/>
    <cellStyle name="Accent5 5" xfId="465"/>
    <cellStyle name="Accent5 50" xfId="466"/>
    <cellStyle name="Accent5 51" xfId="467"/>
    <cellStyle name="Accent5 52" xfId="468"/>
    <cellStyle name="Accent5 53" xfId="469"/>
    <cellStyle name="Accent5 54" xfId="470"/>
    <cellStyle name="Accent5 55" xfId="471"/>
    <cellStyle name="Accent5 56" xfId="472"/>
    <cellStyle name="Accent5 57" xfId="473"/>
    <cellStyle name="Accent5 58" xfId="474"/>
    <cellStyle name="Accent5 59" xfId="475"/>
    <cellStyle name="Accent5 6" xfId="476"/>
    <cellStyle name="Accent5 60" xfId="477"/>
    <cellStyle name="Accent5 61" xfId="478"/>
    <cellStyle name="Accent5 62" xfId="479"/>
    <cellStyle name="Accent5 63" xfId="480"/>
    <cellStyle name="Accent5 64" xfId="481"/>
    <cellStyle name="Accent5 65" xfId="482"/>
    <cellStyle name="Accent5 66" xfId="483"/>
    <cellStyle name="Accent5 67" xfId="484"/>
    <cellStyle name="Accent5 68" xfId="485"/>
    <cellStyle name="Accent5 69" xfId="486"/>
    <cellStyle name="Accent5 7" xfId="487"/>
    <cellStyle name="Accent5 70" xfId="488"/>
    <cellStyle name="Accent5 71" xfId="489"/>
    <cellStyle name="Accent5 72" xfId="490"/>
    <cellStyle name="Accent5 73" xfId="491"/>
    <cellStyle name="Accent5 74" xfId="492"/>
    <cellStyle name="Accent5 75" xfId="493"/>
    <cellStyle name="Accent5 76" xfId="494"/>
    <cellStyle name="Accent5 77" xfId="495"/>
    <cellStyle name="Accent5 78" xfId="496"/>
    <cellStyle name="Accent5 79" xfId="497"/>
    <cellStyle name="Accent5 8" xfId="498"/>
    <cellStyle name="Accent5 80" xfId="499"/>
    <cellStyle name="Accent5 81" xfId="500"/>
    <cellStyle name="Accent5 82" xfId="501"/>
    <cellStyle name="Accent5 83" xfId="502"/>
    <cellStyle name="Accent5 84" xfId="503"/>
    <cellStyle name="Accent5 85" xfId="504"/>
    <cellStyle name="Accent5 86" xfId="505"/>
    <cellStyle name="Accent5 87" xfId="506"/>
    <cellStyle name="Accent5 88" xfId="507"/>
    <cellStyle name="Accent5 89" xfId="508"/>
    <cellStyle name="Accent5 9" xfId="509"/>
    <cellStyle name="Accent5 90" xfId="510"/>
    <cellStyle name="Accent5 91" xfId="511"/>
    <cellStyle name="Accent5 92" xfId="512"/>
    <cellStyle name="Accent5 93" xfId="513"/>
    <cellStyle name="Accent5 94" xfId="514"/>
    <cellStyle name="Accent5 95" xfId="515"/>
    <cellStyle name="Accent5 96" xfId="516"/>
    <cellStyle name="Accent5 97" xfId="517"/>
    <cellStyle name="Accent5 98" xfId="518"/>
    <cellStyle name="Accent5 99" xfId="519"/>
    <cellStyle name="Accent6 - 20%" xfId="520"/>
    <cellStyle name="Accent6 - 40%" xfId="521"/>
    <cellStyle name="Accent6 - 60%" xfId="522"/>
    <cellStyle name="Accent6 10" xfId="523"/>
    <cellStyle name="Accent6 100" xfId="524"/>
    <cellStyle name="Accent6 101" xfId="525"/>
    <cellStyle name="Accent6 11" xfId="526"/>
    <cellStyle name="Accent6 12" xfId="527"/>
    <cellStyle name="Accent6 13" xfId="528"/>
    <cellStyle name="Accent6 14" xfId="529"/>
    <cellStyle name="Accent6 15" xfId="530"/>
    <cellStyle name="Accent6 16" xfId="531"/>
    <cellStyle name="Accent6 17" xfId="532"/>
    <cellStyle name="Accent6 18" xfId="533"/>
    <cellStyle name="Accent6 19" xfId="534"/>
    <cellStyle name="Accent6 2" xfId="535"/>
    <cellStyle name="Accent6 20" xfId="536"/>
    <cellStyle name="Accent6 21" xfId="537"/>
    <cellStyle name="Accent6 22" xfId="538"/>
    <cellStyle name="Accent6 23" xfId="539"/>
    <cellStyle name="Accent6 24" xfId="540"/>
    <cellStyle name="Accent6 25" xfId="541"/>
    <cellStyle name="Accent6 26" xfId="542"/>
    <cellStyle name="Accent6 27" xfId="543"/>
    <cellStyle name="Accent6 28" xfId="544"/>
    <cellStyle name="Accent6 29" xfId="545"/>
    <cellStyle name="Accent6 3" xfId="546"/>
    <cellStyle name="Accent6 30" xfId="547"/>
    <cellStyle name="Accent6 31" xfId="548"/>
    <cellStyle name="Accent6 32" xfId="549"/>
    <cellStyle name="Accent6 33" xfId="550"/>
    <cellStyle name="Accent6 34" xfId="551"/>
    <cellStyle name="Accent6 35" xfId="552"/>
    <cellStyle name="Accent6 36" xfId="553"/>
    <cellStyle name="Accent6 37" xfId="554"/>
    <cellStyle name="Accent6 38" xfId="555"/>
    <cellStyle name="Accent6 39" xfId="556"/>
    <cellStyle name="Accent6 4" xfId="557"/>
    <cellStyle name="Accent6 40" xfId="558"/>
    <cellStyle name="Accent6 41" xfId="559"/>
    <cellStyle name="Accent6 42" xfId="560"/>
    <cellStyle name="Accent6 43" xfId="561"/>
    <cellStyle name="Accent6 44" xfId="562"/>
    <cellStyle name="Accent6 45" xfId="563"/>
    <cellStyle name="Accent6 46" xfId="564"/>
    <cellStyle name="Accent6 47" xfId="565"/>
    <cellStyle name="Accent6 48" xfId="566"/>
    <cellStyle name="Accent6 49" xfId="567"/>
    <cellStyle name="Accent6 5" xfId="568"/>
    <cellStyle name="Accent6 50" xfId="569"/>
    <cellStyle name="Accent6 51" xfId="570"/>
    <cellStyle name="Accent6 52" xfId="571"/>
    <cellStyle name="Accent6 53" xfId="572"/>
    <cellStyle name="Accent6 54" xfId="573"/>
    <cellStyle name="Accent6 55" xfId="574"/>
    <cellStyle name="Accent6 56" xfId="575"/>
    <cellStyle name="Accent6 57" xfId="576"/>
    <cellStyle name="Accent6 58" xfId="577"/>
    <cellStyle name="Accent6 59" xfId="578"/>
    <cellStyle name="Accent6 6" xfId="579"/>
    <cellStyle name="Accent6 60" xfId="580"/>
    <cellStyle name="Accent6 61" xfId="581"/>
    <cellStyle name="Accent6 62" xfId="582"/>
    <cellStyle name="Accent6 63" xfId="583"/>
    <cellStyle name="Accent6 64" xfId="584"/>
    <cellStyle name="Accent6 65" xfId="585"/>
    <cellStyle name="Accent6 66" xfId="586"/>
    <cellStyle name="Accent6 67" xfId="587"/>
    <cellStyle name="Accent6 68" xfId="588"/>
    <cellStyle name="Accent6 69" xfId="589"/>
    <cellStyle name="Accent6 7" xfId="590"/>
    <cellStyle name="Accent6 70" xfId="591"/>
    <cellStyle name="Accent6 71" xfId="592"/>
    <cellStyle name="Accent6 72" xfId="593"/>
    <cellStyle name="Accent6 73" xfId="594"/>
    <cellStyle name="Accent6 74" xfId="595"/>
    <cellStyle name="Accent6 75" xfId="596"/>
    <cellStyle name="Accent6 76" xfId="597"/>
    <cellStyle name="Accent6 77" xfId="598"/>
    <cellStyle name="Accent6 78" xfId="599"/>
    <cellStyle name="Accent6 79" xfId="600"/>
    <cellStyle name="Accent6 8" xfId="601"/>
    <cellStyle name="Accent6 80" xfId="602"/>
    <cellStyle name="Accent6 81" xfId="603"/>
    <cellStyle name="Accent6 82" xfId="604"/>
    <cellStyle name="Accent6 83" xfId="605"/>
    <cellStyle name="Accent6 84" xfId="606"/>
    <cellStyle name="Accent6 85" xfId="607"/>
    <cellStyle name="Accent6 86" xfId="608"/>
    <cellStyle name="Accent6 87" xfId="609"/>
    <cellStyle name="Accent6 88" xfId="610"/>
    <cellStyle name="Accent6 89" xfId="611"/>
    <cellStyle name="Accent6 9" xfId="612"/>
    <cellStyle name="Accent6 90" xfId="613"/>
    <cellStyle name="Accent6 91" xfId="614"/>
    <cellStyle name="Accent6 92" xfId="615"/>
    <cellStyle name="Accent6 93" xfId="616"/>
    <cellStyle name="Accent6 94" xfId="617"/>
    <cellStyle name="Accent6 95" xfId="618"/>
    <cellStyle name="Accent6 96" xfId="619"/>
    <cellStyle name="Accent6 97" xfId="620"/>
    <cellStyle name="Accent6 98" xfId="621"/>
    <cellStyle name="Accent6 99" xfId="622"/>
    <cellStyle name="Bad 2" xfId="623"/>
    <cellStyle name="Calculation 2" xfId="624"/>
    <cellStyle name="Check Cell 2" xfId="625"/>
    <cellStyle name="Comma" xfId="3" builtinId="3"/>
    <cellStyle name="Comma 2" xfId="4"/>
    <cellStyle name="Currency" xfId="1" builtinId="4"/>
    <cellStyle name="Emphasis 1" xfId="626"/>
    <cellStyle name="Emphasis 2" xfId="627"/>
    <cellStyle name="Emphasis 3" xfId="628"/>
    <cellStyle name="Good 2" xfId="629"/>
    <cellStyle name="Good 2 2" xfId="630"/>
    <cellStyle name="Heading 1 2" xfId="631"/>
    <cellStyle name="Heading 2 2" xfId="632"/>
    <cellStyle name="Heading 3 2" xfId="633"/>
    <cellStyle name="Heading 4 2" xfId="634"/>
    <cellStyle name="Input 2" xfId="635"/>
    <cellStyle name="Linked Cell 2" xfId="636"/>
    <cellStyle name="Neutral 2" xfId="637"/>
    <cellStyle name="Normal" xfId="0" builtinId="0"/>
    <cellStyle name="Normal 2" xfId="638"/>
    <cellStyle name="Normal 2 2" xfId="639"/>
    <cellStyle name="Normal 2 2 2" xfId="640"/>
    <cellStyle name="Normal 2 2_O&amp;M" xfId="641"/>
    <cellStyle name="Normal 2 3" xfId="642"/>
    <cellStyle name="Normal 3" xfId="643"/>
    <cellStyle name="Normal 3 2" xfId="644"/>
    <cellStyle name="Normal 3 2 2" xfId="645"/>
    <cellStyle name="Normal 3 2_O&amp;M" xfId="646"/>
    <cellStyle name="Normal 3 3" xfId="647"/>
    <cellStyle name="Normal 3 4" xfId="648"/>
    <cellStyle name="Normal 4" xfId="649"/>
    <cellStyle name="Normal 4 2" xfId="650"/>
    <cellStyle name="Normal 4 2 2" xfId="651"/>
    <cellStyle name="Normal 4 3" xfId="652"/>
    <cellStyle name="Normal 5" xfId="653"/>
    <cellStyle name="Normal 5 2" xfId="654"/>
    <cellStyle name="Note 2" xfId="655"/>
    <cellStyle name="Note 2 2" xfId="656"/>
    <cellStyle name="Output 2" xfId="657"/>
    <cellStyle name="Percent" xfId="2" builtinId="5"/>
    <cellStyle name="SAPBEXaggData" xfId="658"/>
    <cellStyle name="SAPBEXaggData 2" xfId="659"/>
    <cellStyle name="SAPBEXaggDataEmph" xfId="660"/>
    <cellStyle name="SAPBEXaggItem" xfId="661"/>
    <cellStyle name="SAPBEXaggItem 2" xfId="662"/>
    <cellStyle name="SAPBEXaggItemX" xfId="663"/>
    <cellStyle name="SAPBEXchaText" xfId="664"/>
    <cellStyle name="SAPBEXchaText 2" xfId="665"/>
    <cellStyle name="SAPBEXexcBad7" xfId="666"/>
    <cellStyle name="SAPBEXexcBad7 2" xfId="667"/>
    <cellStyle name="SAPBEXexcBad8" xfId="668"/>
    <cellStyle name="SAPBEXexcBad8 2" xfId="669"/>
    <cellStyle name="SAPBEXexcBad9" xfId="670"/>
    <cellStyle name="SAPBEXexcBad9 2" xfId="671"/>
    <cellStyle name="SAPBEXexcCritical4" xfId="672"/>
    <cellStyle name="SAPBEXexcCritical4 2" xfId="673"/>
    <cellStyle name="SAPBEXexcCritical5" xfId="674"/>
    <cellStyle name="SAPBEXexcCritical5 2" xfId="675"/>
    <cellStyle name="SAPBEXexcCritical6" xfId="676"/>
    <cellStyle name="SAPBEXexcCritical6 2" xfId="677"/>
    <cellStyle name="SAPBEXexcGood1" xfId="678"/>
    <cellStyle name="SAPBEXexcGood1 2" xfId="679"/>
    <cellStyle name="SAPBEXexcGood2" xfId="680"/>
    <cellStyle name="SAPBEXexcGood2 2" xfId="681"/>
    <cellStyle name="SAPBEXexcGood3" xfId="682"/>
    <cellStyle name="SAPBEXexcGood3 2" xfId="683"/>
    <cellStyle name="SAPBEXfilterDrill" xfId="684"/>
    <cellStyle name="SAPBEXfilterDrill 2" xfId="685"/>
    <cellStyle name="SAPBEXfilterItem" xfId="686"/>
    <cellStyle name="SAPBEXfilterText" xfId="687"/>
    <cellStyle name="SAPBEXformats" xfId="688"/>
    <cellStyle name="SAPBEXformats 2" xfId="689"/>
    <cellStyle name="SAPBEXheaderItem" xfId="690"/>
    <cellStyle name="SAPBEXheaderItem 2" xfId="691"/>
    <cellStyle name="SAPBEXheaderText" xfId="692"/>
    <cellStyle name="SAPBEXheaderText 2" xfId="693"/>
    <cellStyle name="SAPBEXHLevel0" xfId="694"/>
    <cellStyle name="SAPBEXHLevel0 2" xfId="695"/>
    <cellStyle name="SAPBEXHLevel0X" xfId="696"/>
    <cellStyle name="SAPBEXHLevel1" xfId="697"/>
    <cellStyle name="SAPBEXHLevel1 2" xfId="698"/>
    <cellStyle name="SAPBEXHLevel1X" xfId="699"/>
    <cellStyle name="SAPBEXHLevel2" xfId="700"/>
    <cellStyle name="SAPBEXHLevel2 2" xfId="701"/>
    <cellStyle name="SAPBEXHLevel2X" xfId="702"/>
    <cellStyle name="SAPBEXHLevel3" xfId="703"/>
    <cellStyle name="SAPBEXHLevel3 2" xfId="704"/>
    <cellStyle name="SAPBEXHLevel3X" xfId="705"/>
    <cellStyle name="SAPBEXinputData" xfId="706"/>
    <cellStyle name="SAPBEXItemHeader" xfId="707"/>
    <cellStyle name="SAPBEXresData" xfId="708"/>
    <cellStyle name="SAPBEXresDataEmph" xfId="709"/>
    <cellStyle name="SAPBEXresItem" xfId="710"/>
    <cellStyle name="SAPBEXresItemX" xfId="711"/>
    <cellStyle name="SAPBEXstdData" xfId="712"/>
    <cellStyle name="SAPBEXstdData 2" xfId="713"/>
    <cellStyle name="SAPBEXstdDataEmph" xfId="714"/>
    <cellStyle name="SAPBEXstdItem" xfId="715"/>
    <cellStyle name="SAPBEXstdItem 2" xfId="716"/>
    <cellStyle name="SAPBEXstdItemX" xfId="717"/>
    <cellStyle name="SAPBEXtitle" xfId="718"/>
    <cellStyle name="SAPBEXunassignedItem" xfId="719"/>
    <cellStyle name="SAPBEXunassignedItem 2" xfId="720"/>
    <cellStyle name="SAPBEXundefined" xfId="721"/>
    <cellStyle name="Sheet Title" xfId="722"/>
    <cellStyle name="Style 1" xfId="723"/>
    <cellStyle name="Total 2" xfId="724"/>
    <cellStyle name="Warning Text 2" xfId="7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Incident Rate vs O&amp;M Costs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OSHA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3.1446613298268075E-2"/>
                  <c:y val="6.260310932669264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Data!#REF!</c:f>
              <c:numCache>
                <c:formatCode>_("$"* #,##0.00_);_("$"* \(#,##0.00\);_("$"* "-"??_);_(@_)</c:formatCode>
                <c:ptCount val="5"/>
                <c:pt idx="0">
                  <c:v>45997.286999999997</c:v>
                </c:pt>
                <c:pt idx="1">
                  <c:v>49320.941000000006</c:v>
                </c:pt>
                <c:pt idx="2">
                  <c:v>49142.156999999999</c:v>
                </c:pt>
                <c:pt idx="3">
                  <c:v>49642.165000000001</c:v>
                </c:pt>
                <c:pt idx="4">
                  <c:v>61574</c:v>
                </c:pt>
              </c:numCache>
            </c:numRef>
          </c:xVal>
          <c:yVal>
            <c:numRef>
              <c:f>Data!$B$3:$B$7</c:f>
              <c:numCache>
                <c:formatCode>0.0</c:formatCode>
                <c:ptCount val="5"/>
                <c:pt idx="0">
                  <c:v>2.2504756942998827</c:v>
                </c:pt>
                <c:pt idx="1">
                  <c:v>2.2607609940244431</c:v>
                </c:pt>
                <c:pt idx="2">
                  <c:v>2.3133543179303948</c:v>
                </c:pt>
                <c:pt idx="3">
                  <c:v>2.1980540309647538</c:v>
                </c:pt>
                <c:pt idx="4">
                  <c:v>1.9130676839735674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7FA-4D2D-87B2-975A0897EA44}"/>
            </c:ext>
          </c:extLst>
        </c:ser>
        <c:ser>
          <c:idx val="1"/>
          <c:order val="1"/>
          <c:tx>
            <c:v>CMVI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3756416952860088E-2"/>
                  <c:y val="-0.159233599218223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Data!#REF!</c:f>
              <c:numCache>
                <c:formatCode>_("$"* #,##0.00_);_("$"* \(#,##0.00\);_("$"* "-"??_);_(@_)</c:formatCode>
                <c:ptCount val="5"/>
                <c:pt idx="0">
                  <c:v>45997.286999999997</c:v>
                </c:pt>
                <c:pt idx="1">
                  <c:v>49320.941000000006</c:v>
                </c:pt>
                <c:pt idx="2">
                  <c:v>49142.156999999999</c:v>
                </c:pt>
                <c:pt idx="3">
                  <c:v>49642.165000000001</c:v>
                </c:pt>
                <c:pt idx="4">
                  <c:v>61574</c:v>
                </c:pt>
              </c:numCache>
            </c:numRef>
          </c:xVal>
          <c:yVal>
            <c:numRef>
              <c:f>Data!$C$3:$C$7</c:f>
              <c:numCache>
                <c:formatCode>0.0</c:formatCode>
                <c:ptCount val="5"/>
                <c:pt idx="0">
                  <c:v>3.3864378091471381</c:v>
                </c:pt>
                <c:pt idx="1">
                  <c:v>3.2518371180996382</c:v>
                </c:pt>
                <c:pt idx="2">
                  <c:v>2.9629991973504537</c:v>
                </c:pt>
                <c:pt idx="3">
                  <c:v>2.9520273020660328</c:v>
                </c:pt>
                <c:pt idx="4">
                  <c:v>2.0647559935541668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7FA-4D2D-87B2-975A0897E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166144"/>
        <c:axId val="124036224"/>
      </c:scatterChart>
      <c:valAx>
        <c:axId val="124166144"/>
        <c:scaling>
          <c:orientation val="minMax"/>
          <c:min val="4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O&amp;M Costs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036224"/>
        <c:crosses val="autoZero"/>
        <c:crossBetween val="midCat"/>
      </c:valAx>
      <c:valAx>
        <c:axId val="1240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Incident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166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Incident Rate vs Capital Costs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OSHA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8.8570354417231517E-2"/>
                  <c:y val="6.768263263438160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Data!#REF!</c:f>
              <c:numCache>
                <c:formatCode>_("$"* #,##0.00_);_("$"* \(#,##0.00\);_("$"* "-"??_);_(@_)</c:formatCode>
                <c:ptCount val="5"/>
                <c:pt idx="0">
                  <c:v>41350</c:v>
                </c:pt>
                <c:pt idx="1">
                  <c:v>35043</c:v>
                </c:pt>
                <c:pt idx="2">
                  <c:v>28658</c:v>
                </c:pt>
                <c:pt idx="3">
                  <c:v>32594</c:v>
                </c:pt>
                <c:pt idx="4">
                  <c:v>42378</c:v>
                </c:pt>
              </c:numCache>
            </c:numRef>
          </c:xVal>
          <c:yVal>
            <c:numRef>
              <c:f>Data!$B$3:$B$7</c:f>
              <c:numCache>
                <c:formatCode>0.0</c:formatCode>
                <c:ptCount val="5"/>
                <c:pt idx="0">
                  <c:v>2.2504756942998827</c:v>
                </c:pt>
                <c:pt idx="1">
                  <c:v>2.2607609940244431</c:v>
                </c:pt>
                <c:pt idx="2">
                  <c:v>2.3133543179303948</c:v>
                </c:pt>
                <c:pt idx="3">
                  <c:v>2.1980540309647538</c:v>
                </c:pt>
                <c:pt idx="4">
                  <c:v>1.9130676839735674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3BA-4AF2-B9E1-0326646706C0}"/>
            </c:ext>
          </c:extLst>
        </c:ser>
        <c:ser>
          <c:idx val="1"/>
          <c:order val="1"/>
          <c:tx>
            <c:v>CMVI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3915911502484293"/>
                  <c:y val="-7.450539708930532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Data!#REF!</c:f>
              <c:numCache>
                <c:formatCode>_("$"* #,##0.00_);_("$"* \(#,##0.00\);_("$"* "-"??_);_(@_)</c:formatCode>
                <c:ptCount val="5"/>
                <c:pt idx="0">
                  <c:v>41350</c:v>
                </c:pt>
                <c:pt idx="1">
                  <c:v>35043</c:v>
                </c:pt>
                <c:pt idx="2">
                  <c:v>28658</c:v>
                </c:pt>
                <c:pt idx="3">
                  <c:v>32594</c:v>
                </c:pt>
                <c:pt idx="4">
                  <c:v>42378</c:v>
                </c:pt>
              </c:numCache>
            </c:numRef>
          </c:xVal>
          <c:yVal>
            <c:numRef>
              <c:f>Data!$C$3:$C$7</c:f>
              <c:numCache>
                <c:formatCode>0.0</c:formatCode>
                <c:ptCount val="5"/>
                <c:pt idx="0">
                  <c:v>3.3864378091471381</c:v>
                </c:pt>
                <c:pt idx="1">
                  <c:v>3.2518371180996382</c:v>
                </c:pt>
                <c:pt idx="2">
                  <c:v>2.9629991973504537</c:v>
                </c:pt>
                <c:pt idx="3">
                  <c:v>2.9520273020660328</c:v>
                </c:pt>
                <c:pt idx="4">
                  <c:v>2.0647559935541668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3BA-4AF2-B9E1-032664670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3328"/>
        <c:axId val="55765248"/>
      </c:scatterChart>
      <c:valAx>
        <c:axId val="55763328"/>
        <c:scaling>
          <c:orientation val="minMax"/>
          <c:min val="2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Capital Costs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65248"/>
        <c:crosses val="autoZero"/>
        <c:crossBetween val="midCat"/>
        <c:majorUnit val="10000"/>
      </c:valAx>
      <c:valAx>
        <c:axId val="5576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Incident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63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1809750</xdr:colOff>
      <xdr:row>14</xdr:row>
      <xdr:rowOff>123825</xdr:rowOff>
    </xdr:from>
    <xdr:to>
      <xdr:col>0</xdr:col>
      <xdr:colOff>4124325</xdr:colOff>
      <xdr:row>21</xdr:row>
      <xdr:rowOff>28575</xdr:rowOff>
    </xdr:to>
    <xdr:pic>
      <xdr:nvPicPr>
        <xdr:cNvPr id="2" name="Picture 1" descr="C:\Users\jyork\Documents\RAMP\Presentations\sdge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4762500"/>
          <a:ext cx="2314575" cy="1238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33337</xdr:rowOff>
    </xdr:from>
    <xdr:to>
      <xdr:col>5</xdr:col>
      <xdr:colOff>428625</xdr:colOff>
      <xdr:row>65</xdr:row>
      <xdr:rowOff>57151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590550</xdr:colOff>
      <xdr:row>48</xdr:row>
      <xdr:rowOff>114300</xdr:rowOff>
    </xdr:from>
    <xdr:to>
      <xdr:col>11</xdr:col>
      <xdr:colOff>704849</xdr:colOff>
      <xdr:row>65</xdr:row>
      <xdr:rowOff>138114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76201</xdr:colOff>
      <xdr:row>20</xdr:row>
      <xdr:rowOff>28575</xdr:rowOff>
    </xdr:from>
    <xdr:to>
      <xdr:col>0</xdr:col>
      <xdr:colOff>257175</xdr:colOff>
      <xdr:row>20</xdr:row>
      <xdr:rowOff>180975</xdr:rowOff>
    </xdr:to>
    <xdr:sp macro="" textlink="">
      <xdr:nvSpPr>
        <xdr:cNvPr id="3" name="Rectangle 2"/>
        <xdr:cNvSpPr/>
      </xdr:nvSpPr>
      <xdr:spPr>
        <a:xfrm>
          <a:off x="76201" y="3962400"/>
          <a:ext cx="180974" cy="15240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3"/>
  <sheetViews>
    <sheetView tabSelected="1" zoomScaleNormal="100" workbookViewId="0"/>
  </sheetViews>
  <sheetFormatPr defaultRowHeight="15" x14ac:dyDescent="0.25"/>
  <cols>
    <col min="1" max="1" width="90.42578125" style="79" customWidth="1"/>
  </cols>
  <sheetData>
    <row r="1" spans="1:1" ht="34.5" x14ac:dyDescent="0.25">
      <c r="A1" s="73"/>
    </row>
    <row r="2" spans="1:1" ht="34.5" x14ac:dyDescent="0.25">
      <c r="A2" s="73"/>
    </row>
    <row r="3" spans="1:1" ht="34.5" x14ac:dyDescent="0.25">
      <c r="A3" s="74" t="s">
        <v>106</v>
      </c>
    </row>
    <row r="4" spans="1:1" ht="6" customHeight="1" x14ac:dyDescent="0.25">
      <c r="A4" s="74"/>
    </row>
    <row r="5" spans="1:1" ht="34.5" x14ac:dyDescent="0.25">
      <c r="A5" s="75" t="s">
        <v>107</v>
      </c>
    </row>
    <row r="6" spans="1:1" ht="6" customHeight="1" x14ac:dyDescent="0.25">
      <c r="A6" s="74"/>
    </row>
    <row r="7" spans="1:1" ht="34.5" x14ac:dyDescent="0.25">
      <c r="A7" s="74" t="s">
        <v>108</v>
      </c>
    </row>
    <row r="8" spans="1:1" ht="6" customHeight="1" x14ac:dyDescent="0.25">
      <c r="A8" s="74"/>
    </row>
    <row r="9" spans="1:1" ht="69" x14ac:dyDescent="0.25">
      <c r="A9" s="76" t="s">
        <v>110</v>
      </c>
    </row>
    <row r="10" spans="1:1" ht="6" customHeight="1" x14ac:dyDescent="0.25">
      <c r="A10" s="74"/>
    </row>
    <row r="11" spans="1:1" ht="34.5" x14ac:dyDescent="0.25">
      <c r="A11" s="74" t="s">
        <v>111</v>
      </c>
    </row>
    <row r="12" spans="1:1" ht="31.5" customHeight="1" x14ac:dyDescent="0.25">
      <c r="A12" s="77"/>
    </row>
    <row r="13" spans="1:1" ht="18.75" x14ac:dyDescent="0.25">
      <c r="A13" s="78" t="s">
        <v>109</v>
      </c>
    </row>
  </sheetData>
  <printOptions horizontalCentered="1" verticalCentered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30"/>
  <sheetViews>
    <sheetView zoomScale="85" zoomScaleNormal="85" workbookViewId="0">
      <selection activeCell="C43" sqref="C43"/>
    </sheetView>
  </sheetViews>
  <sheetFormatPr defaultRowHeight="15" x14ac:dyDescent="0.25"/>
  <cols>
    <col min="1" max="1" width="5.7109375" style="17" customWidth="1"/>
    <col min="2" max="2" width="13.85546875" style="17" bestFit="1" customWidth="1"/>
    <col min="3" max="3" width="28.28515625" style="17" customWidth="1"/>
    <col min="4" max="4" width="11.7109375" style="17" bestFit="1" customWidth="1"/>
    <col min="5" max="5" width="23" style="17" bestFit="1" customWidth="1"/>
    <col min="6" max="6" width="2.28515625" style="17" customWidth="1"/>
    <col min="7" max="7" width="9.28515625" style="17" bestFit="1" customWidth="1"/>
    <col min="8" max="8" width="39.140625" style="17" customWidth="1"/>
    <col min="9" max="9" width="11.42578125" style="17" customWidth="1"/>
    <col min="10" max="10" width="24.42578125" style="17" customWidth="1"/>
    <col min="11" max="11" width="11.5703125" style="17" bestFit="1" customWidth="1"/>
    <col min="12" max="12" width="11.5703125" style="17" hidden="1" customWidth="1"/>
    <col min="13" max="14" width="12.85546875" style="17" bestFit="1" customWidth="1"/>
    <col min="15" max="15" width="41" style="19" customWidth="1"/>
    <col min="16" max="16" width="10.28515625" style="17" customWidth="1"/>
    <col min="17" max="17" width="12.85546875" style="20" bestFit="1" customWidth="1"/>
    <col min="18" max="18" width="9.7109375" style="17" hidden="1" customWidth="1"/>
    <col min="19" max="19" width="6.5703125" style="17" hidden="1" customWidth="1"/>
    <col min="20" max="20" width="10" style="17" hidden="1" customWidth="1"/>
    <col min="21" max="21" width="11.42578125" style="17" hidden="1" customWidth="1"/>
    <col min="22" max="22" width="8.85546875" style="17" hidden="1" customWidth="1"/>
    <col min="23" max="23" width="11.28515625" style="17" hidden="1" customWidth="1"/>
    <col min="24" max="24" width="13.7109375" style="17" hidden="1" customWidth="1"/>
    <col min="25" max="25" width="11.42578125" style="17" hidden="1" customWidth="1"/>
    <col min="26" max="26" width="9.7109375" style="17" bestFit="1" customWidth="1"/>
    <col min="27" max="27" width="11.28515625" style="17" bestFit="1" customWidth="1"/>
    <col min="28" max="28" width="11.28515625" style="17" customWidth="1"/>
    <col min="29" max="29" width="10.28515625" style="17" customWidth="1"/>
    <col min="30" max="30" width="15.140625" style="17" bestFit="1" customWidth="1"/>
    <col min="31" max="31" width="10.85546875" style="21" bestFit="1" customWidth="1"/>
    <col min="32" max="32" width="8.28515625" style="17" bestFit="1" customWidth="1"/>
    <col min="33" max="33" width="7.7109375" style="17" bestFit="1" customWidth="1"/>
    <col min="34" max="37" width="4.7109375" style="17" customWidth="1"/>
    <col min="38" max="38" width="14.28515625" style="17" customWidth="1"/>
    <col min="39" max="39" width="15.140625" style="17" customWidth="1"/>
    <col min="40" max="40" width="15.5703125" style="17" customWidth="1"/>
    <col min="41" max="41" width="14.42578125" style="17" customWidth="1"/>
    <col min="42" max="42" width="33.28515625" style="17" bestFit="1" customWidth="1"/>
    <col min="43" max="43" width="17.7109375" style="17" bestFit="1" customWidth="1"/>
    <col min="44" max="44" width="42.28515625" style="17" bestFit="1" customWidth="1"/>
    <col min="45" max="45" width="23.42578125" style="17" bestFit="1" customWidth="1"/>
    <col min="46" max="46" width="31.140625" style="17" bestFit="1" customWidth="1"/>
    <col min="47" max="47" width="47.140625" style="17" bestFit="1" customWidth="1"/>
    <col min="48" max="48" width="12" style="17" bestFit="1" customWidth="1"/>
    <col min="49" max="16384" width="9.140625" style="17"/>
  </cols>
  <sheetData>
    <row r="1" spans="1:43" ht="21.75" thickBot="1" x14ac:dyDescent="0.4">
      <c r="B1" s="18" t="s">
        <v>0</v>
      </c>
      <c r="C1" s="90" t="s">
        <v>1</v>
      </c>
      <c r="D1" s="91"/>
      <c r="E1" s="91"/>
      <c r="F1" s="91"/>
      <c r="G1" s="91"/>
      <c r="H1" s="92"/>
      <c r="J1" s="8"/>
    </row>
    <row r="3" spans="1:43" ht="21" x14ac:dyDescent="0.35">
      <c r="B3" s="93" t="s">
        <v>2</v>
      </c>
      <c r="C3" s="93"/>
      <c r="D3" s="93"/>
      <c r="E3" s="93"/>
    </row>
    <row r="4" spans="1:43" ht="37.5" x14ac:dyDescent="0.3">
      <c r="B4" s="22" t="s">
        <v>98</v>
      </c>
      <c r="C4" s="23" t="s">
        <v>3</v>
      </c>
      <c r="D4" s="24" t="s">
        <v>4</v>
      </c>
      <c r="E4" s="25" t="s">
        <v>5</v>
      </c>
    </row>
    <row r="5" spans="1:43" x14ac:dyDescent="0.25">
      <c r="A5" s="94"/>
      <c r="B5" s="95">
        <v>1</v>
      </c>
      <c r="C5" s="26" t="s">
        <v>6</v>
      </c>
      <c r="D5" s="27">
        <f>INDEX(Reference!$C:$G,MATCH($C$1,Reference!$B:$B,0),ROW()-ROW($B$4))</f>
        <v>0.182574185835055</v>
      </c>
      <c r="E5" s="98">
        <f>D5*(0.4*10^D6+0.2*10^D7+0.2*10^D8+0.2*10^D9)</f>
        <v>73796.485914529228</v>
      </c>
      <c r="J5" s="28"/>
    </row>
    <row r="6" spans="1:43" x14ac:dyDescent="0.25">
      <c r="A6" s="94"/>
      <c r="B6" s="96"/>
      <c r="C6" s="26" t="s">
        <v>7</v>
      </c>
      <c r="D6" s="29">
        <f>INDEX(Reference!$C:$G,MATCH($C$1,Reference!$B:$B,0),ROW()-ROW($B$4))</f>
        <v>6</v>
      </c>
      <c r="E6" s="99"/>
    </row>
    <row r="7" spans="1:43" x14ac:dyDescent="0.25">
      <c r="A7" s="94"/>
      <c r="B7" s="96"/>
      <c r="C7" s="26" t="s">
        <v>8</v>
      </c>
      <c r="D7" s="29">
        <f>INDEX(Reference!$C:$G,MATCH($C$1,Reference!$B:$B,0),ROW()-ROW($B$4))</f>
        <v>4</v>
      </c>
      <c r="E7" s="99"/>
    </row>
    <row r="8" spans="1:43" x14ac:dyDescent="0.25">
      <c r="A8" s="94"/>
      <c r="B8" s="96"/>
      <c r="C8" s="26" t="s">
        <v>9</v>
      </c>
      <c r="D8" s="29">
        <f>INDEX(Reference!$C:$G,MATCH($C$1,Reference!$B:$B,0),ROW()-ROW($B$4))</f>
        <v>4</v>
      </c>
      <c r="E8" s="99"/>
    </row>
    <row r="9" spans="1:43" x14ac:dyDescent="0.25">
      <c r="A9" s="94"/>
      <c r="B9" s="97"/>
      <c r="C9" s="26" t="s">
        <v>10</v>
      </c>
      <c r="D9" s="29">
        <f>INDEX(Reference!$C:$G,MATCH($C$1,Reference!$B:$B,0),ROW()-ROW($B$4))</f>
        <v>3</v>
      </c>
      <c r="E9" s="100"/>
      <c r="J9" s="85"/>
      <c r="K9" s="85"/>
      <c r="R9" s="30"/>
    </row>
    <row r="10" spans="1:43" x14ac:dyDescent="0.25">
      <c r="AD10" s="21"/>
      <c r="AE10" s="17"/>
    </row>
    <row r="11" spans="1:43" x14ac:dyDescent="0.25">
      <c r="P11" s="17" t="s">
        <v>11</v>
      </c>
      <c r="Q11" s="20">
        <f>D5</f>
        <v>0.182574185835055</v>
      </c>
      <c r="R11" s="17">
        <f>D6</f>
        <v>6</v>
      </c>
      <c r="S11" s="17">
        <f>D7</f>
        <v>4</v>
      </c>
      <c r="T11" s="17">
        <f>D8</f>
        <v>4</v>
      </c>
      <c r="U11" s="17">
        <f>D9</f>
        <v>3</v>
      </c>
      <c r="V11" s="31"/>
      <c r="AD11" s="21"/>
      <c r="AE11" s="17"/>
    </row>
    <row r="12" spans="1:43" x14ac:dyDescent="0.25">
      <c r="G12" s="8"/>
      <c r="H12" s="8"/>
      <c r="I12" s="32"/>
      <c r="J12" s="102" t="s">
        <v>12</v>
      </c>
      <c r="K12" s="102"/>
      <c r="L12" s="33"/>
      <c r="M12" s="8"/>
      <c r="N12" s="8"/>
      <c r="O12" s="8"/>
      <c r="P12" s="8"/>
      <c r="Q12" s="34"/>
      <c r="R12" s="35">
        <v>0.4</v>
      </c>
      <c r="S12" s="35">
        <v>0.2</v>
      </c>
      <c r="T12" s="35">
        <v>0.2</v>
      </c>
      <c r="U12" s="35">
        <v>0.2</v>
      </c>
      <c r="V12" s="101" t="s">
        <v>13</v>
      </c>
      <c r="W12" s="101"/>
      <c r="X12" s="101"/>
      <c r="Y12" s="101"/>
      <c r="Z12" s="8"/>
      <c r="AA12" s="8"/>
      <c r="AB12" s="8"/>
      <c r="AC12" s="8"/>
      <c r="AD12" s="36"/>
      <c r="AE12" s="8"/>
      <c r="AF12" s="8"/>
      <c r="AG12" s="8"/>
      <c r="AH12" s="8"/>
      <c r="AI12" s="8"/>
      <c r="AJ12" s="8"/>
      <c r="AM12" s="8"/>
      <c r="AN12" s="8"/>
    </row>
    <row r="13" spans="1:43" s="19" customFormat="1" ht="45" x14ac:dyDescent="0.25">
      <c r="C13" s="25" t="s">
        <v>99</v>
      </c>
      <c r="D13" s="9" t="s">
        <v>14</v>
      </c>
      <c r="G13" s="25" t="s">
        <v>15</v>
      </c>
      <c r="H13" s="25" t="s">
        <v>16</v>
      </c>
      <c r="I13" s="25" t="s">
        <v>39</v>
      </c>
      <c r="J13" s="9" t="s">
        <v>102</v>
      </c>
      <c r="K13" s="9" t="s">
        <v>103</v>
      </c>
      <c r="L13" s="9" t="s">
        <v>18</v>
      </c>
      <c r="M13" s="25" t="s">
        <v>19</v>
      </c>
      <c r="N13" s="9" t="s">
        <v>48</v>
      </c>
      <c r="O13" s="9" t="s">
        <v>104</v>
      </c>
      <c r="P13" s="25" t="s">
        <v>21</v>
      </c>
      <c r="Q13" s="25" t="s">
        <v>22</v>
      </c>
      <c r="R13" s="25" t="s">
        <v>23</v>
      </c>
      <c r="S13" s="25" t="s">
        <v>24</v>
      </c>
      <c r="T13" s="25" t="s">
        <v>25</v>
      </c>
      <c r="U13" s="25" t="s">
        <v>26</v>
      </c>
      <c r="V13" s="25" t="s">
        <v>23</v>
      </c>
      <c r="W13" s="25" t="s">
        <v>24</v>
      </c>
      <c r="X13" s="25" t="s">
        <v>25</v>
      </c>
      <c r="Y13" s="25" t="s">
        <v>26</v>
      </c>
      <c r="Z13" s="25" t="s">
        <v>27</v>
      </c>
      <c r="AA13" s="25" t="s">
        <v>105</v>
      </c>
      <c r="AB13" s="25" t="s">
        <v>28</v>
      </c>
      <c r="AC13" s="25" t="str">
        <f>IF(D17=1,"Calibrated, ","")&amp;"Weighted New Score"</f>
        <v>Weighted New Score</v>
      </c>
      <c r="AD13" s="37" t="s">
        <v>29</v>
      </c>
      <c r="AE13" s="25" t="s">
        <v>101</v>
      </c>
      <c r="AF13" s="25" t="s">
        <v>30</v>
      </c>
      <c r="AG13" s="25"/>
      <c r="AH13" s="25"/>
      <c r="AI13" s="25"/>
      <c r="AJ13" s="38"/>
    </row>
    <row r="14" spans="1:43" ht="45" x14ac:dyDescent="0.25">
      <c r="C14" s="39" t="s">
        <v>100</v>
      </c>
      <c r="D14" s="39">
        <v>0</v>
      </c>
      <c r="G14" s="39">
        <v>1</v>
      </c>
      <c r="H14" s="40" t="s">
        <v>31</v>
      </c>
      <c r="I14" s="40"/>
      <c r="J14" s="16">
        <v>-49260.915000000001</v>
      </c>
      <c r="K14" s="16">
        <v>-25389.375</v>
      </c>
      <c r="L14" s="16">
        <f t="shared" ref="L14" si="0">(0.08*J14)/(1-(1+0.08)^-N14)</f>
        <v>-53201.788199999923</v>
      </c>
      <c r="M14" s="39" t="s">
        <v>32</v>
      </c>
      <c r="N14" s="39">
        <v>1</v>
      </c>
      <c r="O14" s="41" t="s">
        <v>33</v>
      </c>
      <c r="P14" s="42">
        <f>-Data!C16</f>
        <v>-154.49569209167987</v>
      </c>
      <c r="Q14" s="43">
        <f t="shared" ref="Q14:Q15" si="1">$D$5*(1-($P14/100))</f>
        <v>0.464643437821673</v>
      </c>
      <c r="R14" s="39">
        <v>0</v>
      </c>
      <c r="S14" s="29">
        <v>0</v>
      </c>
      <c r="T14" s="29">
        <v>0</v>
      </c>
      <c r="U14" s="29">
        <v>0</v>
      </c>
      <c r="V14" s="44">
        <f t="shared" ref="V14:Y15" si="2">(R$12)* ((10^R$11)*(1-(R14/100)))</f>
        <v>400000</v>
      </c>
      <c r="W14" s="44">
        <f t="shared" si="2"/>
        <v>2000</v>
      </c>
      <c r="X14" s="44">
        <f t="shared" si="2"/>
        <v>2000</v>
      </c>
      <c r="Y14" s="44">
        <f t="shared" si="2"/>
        <v>200</v>
      </c>
      <c r="Z14" s="45">
        <f t="shared" ref="Z14:Z15" si="3">Q14*SUM(V14:Y14)</f>
        <v>187808.87756752022</v>
      </c>
      <c r="AA14" s="45">
        <f>($E$5-Z14)*N14</f>
        <v>-114012.39165299099</v>
      </c>
      <c r="AB14" s="46">
        <v>0.33</v>
      </c>
      <c r="AC14" s="47">
        <f>IF($D$15=1,AA14*AB14*IF($D$17=1,$B$5,1),AA14*IF($D$17=1,$B$5,1))</f>
        <v>-37624.089245487026</v>
      </c>
      <c r="AD14" s="48">
        <f t="shared" ref="AD14" si="4">J14+K14*N14</f>
        <v>-74650.290000000008</v>
      </c>
      <c r="AE14" s="49">
        <f>AC14/AD14</f>
        <v>0.50400459590293656</v>
      </c>
      <c r="AF14" s="50"/>
      <c r="AG14" s="51"/>
      <c r="AH14" s="39"/>
      <c r="AI14" s="39"/>
      <c r="AJ14" s="52"/>
      <c r="AK14" s="52"/>
      <c r="AL14" s="53"/>
      <c r="AM14" s="53"/>
      <c r="AQ14" s="53"/>
    </row>
    <row r="15" spans="1:43" ht="45" x14ac:dyDescent="0.25">
      <c r="C15" s="39" t="s">
        <v>36</v>
      </c>
      <c r="D15" s="39">
        <v>1</v>
      </c>
      <c r="G15" s="39">
        <v>2</v>
      </c>
      <c r="H15" s="40" t="s">
        <v>34</v>
      </c>
      <c r="I15" s="40"/>
      <c r="J15" s="16">
        <v>-100014.58500000001</v>
      </c>
      <c r="K15" s="16">
        <v>-51548.125</v>
      </c>
      <c r="L15" s="16">
        <f t="shared" ref="L15" si="5">(0.08*J15)/(1-(1+0.08)^-N15)</f>
        <v>-108015.75179999985</v>
      </c>
      <c r="M15" s="39" t="s">
        <v>32</v>
      </c>
      <c r="N15" s="39">
        <v>1</v>
      </c>
      <c r="O15" s="41" t="s">
        <v>35</v>
      </c>
      <c r="P15" s="42">
        <f>-Data!B16</f>
        <v>-140.85313656157842</v>
      </c>
      <c r="Q15" s="43">
        <f t="shared" si="1"/>
        <v>0.43973565313549501</v>
      </c>
      <c r="R15" s="29">
        <v>0</v>
      </c>
      <c r="S15" s="29">
        <v>0</v>
      </c>
      <c r="T15" s="29">
        <v>0</v>
      </c>
      <c r="U15" s="29">
        <v>0</v>
      </c>
      <c r="V15" s="44">
        <f t="shared" si="2"/>
        <v>400000</v>
      </c>
      <c r="W15" s="44">
        <f t="shared" si="2"/>
        <v>2000</v>
      </c>
      <c r="X15" s="44">
        <f t="shared" si="2"/>
        <v>2000</v>
      </c>
      <c r="Y15" s="44">
        <f t="shared" si="2"/>
        <v>200</v>
      </c>
      <c r="Z15" s="45">
        <f t="shared" si="3"/>
        <v>177741.15099736708</v>
      </c>
      <c r="AA15" s="45">
        <f>($E$5-Z15)*N15</f>
        <v>-103944.66508283785</v>
      </c>
      <c r="AB15" s="46">
        <v>0.67</v>
      </c>
      <c r="AC15" s="47">
        <f>IF($D$15=1,AA15*AB15*IF($D$17=1,$B$5,1),AA15*IF($D$17=1,$B$5,1))</f>
        <v>-69642.925605501368</v>
      </c>
      <c r="AD15" s="48">
        <f>J15+K15*N15</f>
        <v>-151562.71000000002</v>
      </c>
      <c r="AE15" s="49">
        <f>AC15/AD15</f>
        <v>0.45949907866850204</v>
      </c>
      <c r="AF15" s="50"/>
      <c r="AG15" s="51"/>
      <c r="AH15" s="49"/>
      <c r="AI15" s="54"/>
      <c r="AJ15" s="52"/>
      <c r="AK15" s="52"/>
      <c r="AL15" s="53"/>
      <c r="AM15" s="53"/>
    </row>
    <row r="16" spans="1:43" x14ac:dyDescent="0.25">
      <c r="C16" s="39" t="s">
        <v>37</v>
      </c>
      <c r="D16" s="39">
        <v>0</v>
      </c>
      <c r="G16" s="39"/>
      <c r="H16" s="40"/>
      <c r="I16" s="40"/>
      <c r="J16" s="16"/>
      <c r="K16" s="16"/>
      <c r="L16" s="16"/>
      <c r="M16" s="39"/>
      <c r="N16" s="39"/>
      <c r="O16" s="41"/>
      <c r="P16" s="55"/>
      <c r="Q16" s="43"/>
      <c r="R16" s="29"/>
      <c r="S16" s="29"/>
      <c r="T16" s="29"/>
      <c r="U16" s="29"/>
      <c r="V16" s="44"/>
      <c r="W16" s="44"/>
      <c r="X16" s="44"/>
      <c r="Y16" s="44"/>
      <c r="Z16" s="45"/>
      <c r="AA16" s="45"/>
      <c r="AB16" s="46"/>
      <c r="AC16" s="47"/>
      <c r="AD16" s="48"/>
      <c r="AE16" s="49"/>
      <c r="AF16" s="50"/>
      <c r="AG16" s="51"/>
      <c r="AH16" s="49"/>
      <c r="AI16" s="54"/>
      <c r="AJ16" s="52"/>
      <c r="AK16" s="52"/>
      <c r="AL16" s="53"/>
      <c r="AM16" s="53"/>
    </row>
    <row r="17" spans="3:43" x14ac:dyDescent="0.25">
      <c r="C17" s="39" t="s">
        <v>98</v>
      </c>
      <c r="D17" s="39">
        <v>0</v>
      </c>
      <c r="G17" s="39"/>
      <c r="H17" s="40"/>
      <c r="I17" s="40"/>
      <c r="J17" s="16"/>
      <c r="K17" s="16"/>
      <c r="L17" s="16"/>
      <c r="M17" s="39"/>
      <c r="N17" s="39"/>
      <c r="O17" s="41"/>
      <c r="P17" s="46"/>
      <c r="Q17" s="43"/>
      <c r="R17" s="29"/>
      <c r="S17" s="29"/>
      <c r="T17" s="29"/>
      <c r="U17" s="29"/>
      <c r="V17" s="44"/>
      <c r="W17" s="44"/>
      <c r="X17" s="44"/>
      <c r="Y17" s="44"/>
      <c r="Z17" s="45"/>
      <c r="AA17" s="45"/>
      <c r="AB17" s="46"/>
      <c r="AC17" s="47"/>
      <c r="AD17" s="48"/>
      <c r="AE17" s="49"/>
      <c r="AF17" s="50"/>
      <c r="AG17" s="56"/>
      <c r="AH17" s="49"/>
      <c r="AI17" s="54"/>
      <c r="AJ17" s="52"/>
      <c r="AK17" s="52"/>
      <c r="AL17" s="53"/>
      <c r="AM17" s="53"/>
    </row>
    <row r="18" spans="3:43" x14ac:dyDescent="0.25">
      <c r="C18" s="52"/>
      <c r="G18" s="39"/>
      <c r="H18" s="39"/>
      <c r="I18" s="39"/>
      <c r="J18" s="16"/>
      <c r="K18" s="16"/>
      <c r="L18" s="16"/>
      <c r="M18" s="39"/>
      <c r="N18" s="39"/>
      <c r="O18" s="41"/>
      <c r="P18" s="42"/>
      <c r="Q18" s="43"/>
      <c r="R18" s="29"/>
      <c r="S18" s="29"/>
      <c r="T18" s="29"/>
      <c r="U18" s="29"/>
      <c r="V18" s="44"/>
      <c r="W18" s="44"/>
      <c r="X18" s="44"/>
      <c r="Y18" s="44"/>
      <c r="Z18" s="45"/>
      <c r="AA18" s="45"/>
      <c r="AB18" s="46"/>
      <c r="AC18" s="47"/>
      <c r="AD18" s="48"/>
      <c r="AE18" s="49"/>
      <c r="AF18" s="50"/>
      <c r="AG18" s="56"/>
      <c r="AH18" s="49"/>
      <c r="AI18" s="54"/>
      <c r="AJ18" s="52"/>
      <c r="AK18" s="52"/>
      <c r="AL18" s="53"/>
      <c r="AM18" s="53"/>
    </row>
    <row r="19" spans="3:43" x14ac:dyDescent="0.25">
      <c r="G19" s="39"/>
      <c r="H19" s="39"/>
      <c r="I19" s="39"/>
      <c r="J19" s="16"/>
      <c r="K19" s="16"/>
      <c r="L19" s="16"/>
      <c r="M19" s="39"/>
      <c r="N19" s="39"/>
      <c r="O19" s="41"/>
      <c r="P19" s="42"/>
      <c r="Q19" s="43"/>
      <c r="R19" s="29"/>
      <c r="S19" s="29"/>
      <c r="T19" s="29"/>
      <c r="U19" s="29"/>
      <c r="V19" s="44"/>
      <c r="W19" s="44"/>
      <c r="X19" s="44"/>
      <c r="Y19" s="44"/>
      <c r="Z19" s="45"/>
      <c r="AA19" s="45"/>
      <c r="AB19" s="46"/>
      <c r="AC19" s="47"/>
      <c r="AD19" s="48"/>
      <c r="AE19" s="49"/>
      <c r="AF19" s="50"/>
      <c r="AG19" s="56"/>
      <c r="AH19" s="49"/>
      <c r="AI19" s="54"/>
      <c r="AJ19" s="52"/>
      <c r="AK19" s="52"/>
      <c r="AL19" s="53"/>
      <c r="AM19" s="53"/>
    </row>
    <row r="20" spans="3:43" x14ac:dyDescent="0.25">
      <c r="G20" s="39"/>
      <c r="H20" s="40"/>
      <c r="I20" s="40"/>
      <c r="J20" s="16"/>
      <c r="K20" s="16"/>
      <c r="L20" s="16"/>
      <c r="M20" s="39"/>
      <c r="N20" s="39"/>
      <c r="O20" s="41"/>
      <c r="P20" s="42"/>
      <c r="Q20" s="43"/>
      <c r="R20" s="29"/>
      <c r="S20" s="29"/>
      <c r="T20" s="29"/>
      <c r="U20" s="29"/>
      <c r="V20" s="44"/>
      <c r="W20" s="44"/>
      <c r="X20" s="44"/>
      <c r="Y20" s="44"/>
      <c r="Z20" s="45"/>
      <c r="AA20" s="45"/>
      <c r="AB20" s="46"/>
      <c r="AC20" s="47"/>
      <c r="AD20" s="48"/>
      <c r="AE20" s="49"/>
      <c r="AF20" s="50"/>
      <c r="AG20" s="56"/>
      <c r="AH20" s="49"/>
      <c r="AI20" s="54"/>
      <c r="AJ20" s="57"/>
      <c r="AK20" s="57"/>
      <c r="AL20" s="57"/>
    </row>
    <row r="21" spans="3:43" x14ac:dyDescent="0.25">
      <c r="G21" s="39"/>
      <c r="H21" s="39"/>
      <c r="I21" s="39"/>
      <c r="J21" s="16"/>
      <c r="K21" s="16"/>
      <c r="L21" s="16"/>
      <c r="M21" s="39"/>
      <c r="N21" s="39"/>
      <c r="O21" s="41"/>
      <c r="P21" s="42"/>
      <c r="Q21" s="43"/>
      <c r="R21" s="29"/>
      <c r="S21" s="29"/>
      <c r="T21" s="29"/>
      <c r="U21" s="29"/>
      <c r="V21" s="44"/>
      <c r="W21" s="44"/>
      <c r="X21" s="44"/>
      <c r="Y21" s="44"/>
      <c r="Z21" s="45"/>
      <c r="AA21" s="45"/>
      <c r="AB21" s="46"/>
      <c r="AC21" s="47"/>
      <c r="AD21" s="48"/>
      <c r="AE21" s="49"/>
      <c r="AF21" s="50"/>
      <c r="AG21" s="56"/>
      <c r="AH21" s="49"/>
      <c r="AI21" s="54"/>
      <c r="AJ21" s="52"/>
      <c r="AK21" s="52"/>
      <c r="AL21" s="53"/>
      <c r="AM21" s="53"/>
      <c r="AO21" s="52"/>
      <c r="AP21" s="53"/>
      <c r="AQ21" s="53"/>
    </row>
    <row r="22" spans="3:43" x14ac:dyDescent="0.25">
      <c r="C22" s="102" t="s">
        <v>38</v>
      </c>
      <c r="D22" s="102"/>
      <c r="E22" s="24" t="s">
        <v>39</v>
      </c>
      <c r="G22" s="39"/>
      <c r="H22" s="39"/>
      <c r="I22" s="39"/>
      <c r="J22" s="16"/>
      <c r="K22" s="16"/>
      <c r="L22" s="16"/>
      <c r="M22" s="39"/>
      <c r="N22" s="39"/>
      <c r="O22" s="41"/>
      <c r="P22" s="42"/>
      <c r="Q22" s="43"/>
      <c r="R22" s="29"/>
      <c r="S22" s="29"/>
      <c r="T22" s="29"/>
      <c r="U22" s="29"/>
      <c r="V22" s="44"/>
      <c r="W22" s="44"/>
      <c r="X22" s="44"/>
      <c r="Y22" s="44"/>
      <c r="Z22" s="45"/>
      <c r="AA22" s="45"/>
      <c r="AB22" s="46"/>
      <c r="AC22" s="47"/>
      <c r="AD22" s="48"/>
      <c r="AE22" s="49"/>
      <c r="AF22" s="50"/>
      <c r="AG22" s="56"/>
      <c r="AH22" s="49"/>
      <c r="AI22" s="54"/>
      <c r="AJ22" s="52"/>
      <c r="AK22" s="52"/>
      <c r="AL22" s="53"/>
      <c r="AM22" s="53"/>
      <c r="AO22" s="52"/>
      <c r="AP22" s="53"/>
      <c r="AQ22" s="53"/>
    </row>
    <row r="23" spans="3:43" x14ac:dyDescent="0.25">
      <c r="C23" s="13">
        <v>7</v>
      </c>
      <c r="D23" s="40">
        <v>31.6227766016838</v>
      </c>
      <c r="E23" s="39" t="s">
        <v>40</v>
      </c>
      <c r="G23" s="39"/>
      <c r="H23" s="39"/>
      <c r="I23" s="39"/>
      <c r="J23" s="16"/>
      <c r="K23" s="16"/>
      <c r="L23" s="16"/>
      <c r="M23" s="39"/>
      <c r="N23" s="39"/>
      <c r="O23" s="41"/>
      <c r="P23" s="42"/>
      <c r="Q23" s="43"/>
      <c r="R23" s="29"/>
      <c r="S23" s="29"/>
      <c r="T23" s="29"/>
      <c r="U23" s="29"/>
      <c r="V23" s="44"/>
      <c r="W23" s="44"/>
      <c r="X23" s="44"/>
      <c r="Y23" s="44"/>
      <c r="Z23" s="45"/>
      <c r="AA23" s="45"/>
      <c r="AB23" s="46"/>
      <c r="AC23" s="47"/>
      <c r="AD23" s="48"/>
      <c r="AE23" s="49"/>
      <c r="AF23" s="50"/>
      <c r="AG23" s="56"/>
      <c r="AH23" s="49"/>
      <c r="AI23" s="54"/>
      <c r="AJ23" s="52"/>
      <c r="AK23" s="52"/>
      <c r="AL23" s="53"/>
      <c r="AM23" s="53"/>
      <c r="AO23" s="52"/>
      <c r="AP23" s="53"/>
      <c r="AQ23" s="53"/>
    </row>
    <row r="24" spans="3:43" x14ac:dyDescent="0.25">
      <c r="C24" s="13">
        <v>6</v>
      </c>
      <c r="D24" s="40">
        <v>3.16227766016838</v>
      </c>
      <c r="E24" s="39" t="s">
        <v>41</v>
      </c>
      <c r="G24" s="39"/>
      <c r="H24" s="39"/>
      <c r="I24" s="39"/>
      <c r="J24" s="16"/>
      <c r="K24" s="16"/>
      <c r="L24" s="16"/>
      <c r="M24" s="39"/>
      <c r="N24" s="39"/>
      <c r="O24" s="41"/>
      <c r="P24" s="42"/>
      <c r="Q24" s="43"/>
      <c r="R24" s="29"/>
      <c r="S24" s="29"/>
      <c r="T24" s="29"/>
      <c r="U24" s="29"/>
      <c r="V24" s="44"/>
      <c r="W24" s="44"/>
      <c r="X24" s="44"/>
      <c r="Y24" s="44"/>
      <c r="Z24" s="45"/>
      <c r="AA24" s="45"/>
      <c r="AB24" s="46"/>
      <c r="AC24" s="47"/>
      <c r="AD24" s="48"/>
      <c r="AE24" s="49"/>
      <c r="AF24" s="50"/>
      <c r="AG24" s="56"/>
      <c r="AH24" s="49"/>
      <c r="AI24" s="54"/>
      <c r="AJ24" s="52"/>
      <c r="AK24" s="52"/>
      <c r="AL24" s="53"/>
      <c r="AM24" s="53"/>
      <c r="AO24" s="52"/>
      <c r="AP24" s="53"/>
      <c r="AQ24" s="53"/>
    </row>
    <row r="25" spans="3:43" x14ac:dyDescent="0.25">
      <c r="C25" s="13">
        <v>5</v>
      </c>
      <c r="D25" s="40">
        <v>0.57735026918962595</v>
      </c>
      <c r="E25" s="39" t="s">
        <v>42</v>
      </c>
      <c r="G25" s="39"/>
      <c r="H25" s="39"/>
      <c r="I25" s="39"/>
      <c r="J25" s="16"/>
      <c r="K25" s="16"/>
      <c r="L25" s="16"/>
      <c r="M25" s="39"/>
      <c r="N25" s="39"/>
      <c r="O25" s="41"/>
      <c r="P25" s="42"/>
      <c r="Q25" s="43"/>
      <c r="R25" s="29"/>
      <c r="S25" s="29"/>
      <c r="T25" s="29"/>
      <c r="U25" s="29"/>
      <c r="V25" s="44"/>
      <c r="W25" s="44"/>
      <c r="X25" s="44"/>
      <c r="Y25" s="44"/>
      <c r="Z25" s="45"/>
      <c r="AA25" s="45"/>
      <c r="AB25" s="46"/>
      <c r="AC25" s="47"/>
      <c r="AD25" s="48"/>
      <c r="AE25" s="49"/>
      <c r="AF25" s="50"/>
      <c r="AG25" s="56"/>
      <c r="AH25" s="49"/>
      <c r="AI25" s="54"/>
      <c r="AJ25" s="52"/>
      <c r="AK25" s="52"/>
      <c r="AL25" s="53"/>
      <c r="AM25" s="53"/>
      <c r="AO25" s="52"/>
      <c r="AP25" s="53"/>
      <c r="AQ25" s="53"/>
    </row>
    <row r="26" spans="3:43" x14ac:dyDescent="0.25">
      <c r="C26" s="13">
        <v>4</v>
      </c>
      <c r="D26" s="40">
        <v>0.182574185835055</v>
      </c>
      <c r="E26" s="39" t="s">
        <v>43</v>
      </c>
      <c r="AD26" s="21"/>
      <c r="AE26" s="17"/>
    </row>
    <row r="27" spans="3:43" x14ac:dyDescent="0.25">
      <c r="C27" s="13">
        <v>3</v>
      </c>
      <c r="D27" s="40">
        <v>5.7735026918962602E-2</v>
      </c>
      <c r="E27" s="39" t="s">
        <v>44</v>
      </c>
      <c r="AD27" s="21"/>
      <c r="AE27" s="17"/>
    </row>
    <row r="28" spans="3:43" x14ac:dyDescent="0.25">
      <c r="C28" s="13">
        <v>2</v>
      </c>
      <c r="D28" s="40">
        <v>1.8257418583505498E-2</v>
      </c>
      <c r="E28" s="39" t="s">
        <v>45</v>
      </c>
      <c r="AD28" s="21"/>
      <c r="AE28" s="17"/>
    </row>
    <row r="29" spans="3:43" x14ac:dyDescent="0.25">
      <c r="C29" s="13">
        <v>1</v>
      </c>
      <c r="D29" s="40">
        <f>D27/10</f>
        <v>5.7735026918962606E-3</v>
      </c>
      <c r="E29" s="39" t="s">
        <v>46</v>
      </c>
      <c r="AD29" s="21"/>
      <c r="AE29" s="17"/>
    </row>
    <row r="30" spans="3:43" x14ac:dyDescent="0.25">
      <c r="AD30" s="21"/>
      <c r="AE30" s="17"/>
    </row>
  </sheetData>
  <sheetProtection algorithmName="SHA-512" hashValue="W/Xg8I6U+v230JvqEw29dnZ+QwGMPay9vK5GdtZfHKmWzhI49KZGNSKgpkUkIlGNSHois2YEm2oVXIhHR+U8lg==" saltValue="nhTy8/RFA+3n+Wg1Fec5TQ==" spinCount="100000" sheet="1" objects="1" scenarios="1"/>
  <mergeCells count="8">
    <mergeCell ref="V12:Y12"/>
    <mergeCell ref="C22:D22"/>
    <mergeCell ref="J12:K12"/>
    <mergeCell ref="C1:H1"/>
    <mergeCell ref="B3:E3"/>
    <mergeCell ref="A5:A9"/>
    <mergeCell ref="B5:B9"/>
    <mergeCell ref="E5:E9"/>
  </mergeCells>
  <dataValidations disablePrompts="1" count="1">
    <dataValidation type="list" allowBlank="1" showInputMessage="1" showErrorMessage="1" sqref="M14:M25">
      <formula1>"New, Existing"</formula1>
    </dataValidation>
  </dataValidations>
  <pageMargins left="0.7" right="0.7" top="0.75" bottom="0.75" header="0.3" footer="0.3"/>
  <pageSetup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Reference!$B$2:$B$29</xm:f>
          </x14:formula1>
          <xm:sqref>C1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4"/>
  <sheetViews>
    <sheetView workbookViewId="0">
      <selection activeCell="B15" sqref="B15"/>
    </sheetView>
  </sheetViews>
  <sheetFormatPr defaultRowHeight="15" x14ac:dyDescent="0.25"/>
  <cols>
    <col min="1" max="1" width="5.85546875" style="17" bestFit="1" customWidth="1"/>
    <col min="2" max="2" width="46.7109375" style="17" customWidth="1"/>
    <col min="3" max="3" width="51.140625" style="17" bestFit="1" customWidth="1"/>
    <col min="4" max="4" width="12.5703125" style="17" customWidth="1"/>
    <col min="5" max="5" width="16.85546875" style="17" bestFit="1" customWidth="1"/>
    <col min="6" max="6" width="10.5703125" style="17" customWidth="1"/>
    <col min="7" max="7" width="27.42578125" style="17" bestFit="1" customWidth="1"/>
    <col min="8" max="8" width="12.28515625" style="17" bestFit="1" customWidth="1"/>
    <col min="9" max="9" width="15" style="17" bestFit="1" customWidth="1"/>
    <col min="10" max="10" width="16.7109375" style="17" customWidth="1"/>
    <col min="11" max="11" width="13.85546875" style="17" customWidth="1"/>
    <col min="12" max="16384" width="9.140625" style="17"/>
  </cols>
  <sheetData>
    <row r="1" spans="1:11" ht="45" x14ac:dyDescent="0.25">
      <c r="A1" s="25" t="s">
        <v>15</v>
      </c>
      <c r="B1" s="25" t="s">
        <v>16</v>
      </c>
      <c r="C1" s="25"/>
      <c r="D1" s="9" t="s">
        <v>47</v>
      </c>
      <c r="E1" s="9" t="s">
        <v>17</v>
      </c>
      <c r="F1" s="9" t="s">
        <v>48</v>
      </c>
      <c r="G1" s="25" t="s">
        <v>20</v>
      </c>
      <c r="H1" s="25" t="s">
        <v>21</v>
      </c>
      <c r="I1" s="58" t="s">
        <v>22</v>
      </c>
      <c r="J1" s="25" t="str">
        <f>Analysis!AA13</f>
        <v>New Score (for life of project)</v>
      </c>
      <c r="K1" s="37" t="str">
        <f>Analysis!AD13</f>
        <v>Cost</v>
      </c>
    </row>
    <row r="2" spans="1:11" ht="60" x14ac:dyDescent="0.25">
      <c r="A2" s="39">
        <f>Analysis!G14</f>
        <v>1</v>
      </c>
      <c r="B2" s="40" t="str">
        <f>Analysis!H14</f>
        <v>Projects and programs that address motor vehicle incidents (benefit realized)</v>
      </c>
      <c r="C2" s="40">
        <f>Analysis!I14</f>
        <v>0</v>
      </c>
      <c r="D2" s="16">
        <v>43990.737218999995</v>
      </c>
      <c r="E2" s="16">
        <v>20049.171767790001</v>
      </c>
      <c r="F2" s="39">
        <f>Analysis!N14</f>
        <v>1</v>
      </c>
      <c r="G2" s="41" t="str">
        <f>Analysis!O14</f>
        <v>Move to worst performing company in 2015 and account for annual improvement rate MVI</v>
      </c>
      <c r="H2" s="42">
        <f>Analysis!P14</f>
        <v>-154.49569209167987</v>
      </c>
      <c r="I2" s="43">
        <f>Analysis!Q14</f>
        <v>0.464643437821673</v>
      </c>
      <c r="J2" s="47">
        <f>Analysis!AC14</f>
        <v>-37624.089245487026</v>
      </c>
      <c r="K2" s="48">
        <f>Analysis!AD14</f>
        <v>-74650.290000000008</v>
      </c>
    </row>
    <row r="3" spans="1:11" ht="60" x14ac:dyDescent="0.25">
      <c r="A3" s="39">
        <f>Analysis!G15</f>
        <v>2</v>
      </c>
      <c r="B3" s="40" t="str">
        <f>Analysis!H15</f>
        <v>Projects and programs that address all other incidents (benefits realized)</v>
      </c>
      <c r="C3" s="40">
        <f>Analysis!I15</f>
        <v>0</v>
      </c>
      <c r="D3" s="16">
        <v>89314.527080999993</v>
      </c>
      <c r="E3" s="16">
        <v>40705.894195209999</v>
      </c>
      <c r="F3" s="39">
        <f>Analysis!N15</f>
        <v>1</v>
      </c>
      <c r="G3" s="41" t="str">
        <f>Analysis!O15</f>
        <v>Move to worst performing company in 2015 and account for annual improvement rate OSHA</v>
      </c>
      <c r="H3" s="42">
        <f>Analysis!P15</f>
        <v>-140.85313656157842</v>
      </c>
      <c r="I3" s="43">
        <f>Analysis!Q15</f>
        <v>0.43973565313549501</v>
      </c>
      <c r="J3" s="47">
        <f>Analysis!AC15</f>
        <v>-69642.925605501368</v>
      </c>
      <c r="K3" s="48">
        <f>Analysis!AD15</f>
        <v>-151562.71000000002</v>
      </c>
    </row>
    <row r="4" spans="1:11" x14ac:dyDescent="0.25">
      <c r="A4" s="39">
        <f>Analysis!G16</f>
        <v>0</v>
      </c>
      <c r="B4" s="39">
        <f>Analysis!H16</f>
        <v>0</v>
      </c>
      <c r="C4" s="40">
        <f>Analysis!I16</f>
        <v>0</v>
      </c>
      <c r="D4" s="16">
        <f>Analysis!J16</f>
        <v>0</v>
      </c>
      <c r="E4" s="16">
        <f>Analysis!K16</f>
        <v>0</v>
      </c>
      <c r="F4" s="39">
        <f>Analysis!N16</f>
        <v>0</v>
      </c>
      <c r="G4" s="41">
        <f>Analysis!O16</f>
        <v>0</v>
      </c>
      <c r="H4" s="42">
        <f>Analysis!P16</f>
        <v>0</v>
      </c>
      <c r="I4" s="43">
        <f>Analysis!Q16</f>
        <v>0</v>
      </c>
      <c r="J4" s="47">
        <f>Analysis!AC16</f>
        <v>0</v>
      </c>
      <c r="K4" s="48">
        <f>Analysis!AD16</f>
        <v>0</v>
      </c>
    </row>
    <row r="5" spans="1:11" x14ac:dyDescent="0.25">
      <c r="A5" s="39">
        <f>Analysis!G17</f>
        <v>0</v>
      </c>
      <c r="B5" s="39">
        <f>Analysis!H17</f>
        <v>0</v>
      </c>
      <c r="C5" s="40">
        <f>Analysis!I17</f>
        <v>0</v>
      </c>
      <c r="D5" s="16">
        <f>Analysis!J17</f>
        <v>0</v>
      </c>
      <c r="E5" s="16">
        <f>Analysis!K17</f>
        <v>0</v>
      </c>
      <c r="F5" s="39">
        <f>Analysis!N17</f>
        <v>0</v>
      </c>
      <c r="G5" s="41">
        <f>Analysis!O17</f>
        <v>0</v>
      </c>
      <c r="H5" s="42">
        <f>Analysis!P17</f>
        <v>0</v>
      </c>
      <c r="I5" s="43">
        <f>Analysis!Q17</f>
        <v>0</v>
      </c>
      <c r="J5" s="47">
        <f>Analysis!AC17</f>
        <v>0</v>
      </c>
      <c r="K5" s="48">
        <f>Analysis!AD17</f>
        <v>0</v>
      </c>
    </row>
    <row r="6" spans="1:11" x14ac:dyDescent="0.25">
      <c r="A6" s="39">
        <f>Analysis!G18</f>
        <v>0</v>
      </c>
      <c r="B6" s="39">
        <f>Analysis!H18</f>
        <v>0</v>
      </c>
      <c r="C6" s="39">
        <f>Analysis!I18</f>
        <v>0</v>
      </c>
      <c r="D6" s="16">
        <f>Analysis!J18</f>
        <v>0</v>
      </c>
      <c r="E6" s="16">
        <f>Analysis!K18</f>
        <v>0</v>
      </c>
      <c r="F6" s="39">
        <f>Analysis!N18</f>
        <v>0</v>
      </c>
      <c r="G6" s="41">
        <f>Analysis!O18</f>
        <v>0</v>
      </c>
      <c r="H6" s="42">
        <f>Analysis!P18</f>
        <v>0</v>
      </c>
      <c r="I6" s="43">
        <f>Analysis!Q18</f>
        <v>0</v>
      </c>
      <c r="J6" s="47">
        <f>Analysis!AC18</f>
        <v>0</v>
      </c>
      <c r="K6" s="48">
        <f>Analysis!AD18</f>
        <v>0</v>
      </c>
    </row>
    <row r="7" spans="1:11" x14ac:dyDescent="0.25">
      <c r="A7" s="39">
        <f>Analysis!G19</f>
        <v>0</v>
      </c>
      <c r="B7" s="39">
        <f>Analysis!H19</f>
        <v>0</v>
      </c>
      <c r="C7" s="39">
        <f>Analysis!I19</f>
        <v>0</v>
      </c>
      <c r="D7" s="16">
        <f>Analysis!J19</f>
        <v>0</v>
      </c>
      <c r="E7" s="16">
        <f>Analysis!K19</f>
        <v>0</v>
      </c>
      <c r="F7" s="39">
        <f>Analysis!N19</f>
        <v>0</v>
      </c>
      <c r="G7" s="41">
        <f>Analysis!O19</f>
        <v>0</v>
      </c>
      <c r="H7" s="42">
        <f>Analysis!P19</f>
        <v>0</v>
      </c>
      <c r="I7" s="43">
        <f>Analysis!Q19</f>
        <v>0</v>
      </c>
      <c r="J7" s="47">
        <f>Analysis!AC19</f>
        <v>0</v>
      </c>
      <c r="K7" s="48">
        <f>Analysis!AD19</f>
        <v>0</v>
      </c>
    </row>
    <row r="10" spans="1:11" x14ac:dyDescent="0.25">
      <c r="A10" s="24" t="s">
        <v>49</v>
      </c>
      <c r="B10" s="24"/>
      <c r="C10" s="24" t="str">
        <f>Analysis!$M$13</f>
        <v>New/Existing</v>
      </c>
      <c r="D10" s="59" t="str">
        <f>Analysis!AA13</f>
        <v>New Score (for life of project)</v>
      </c>
      <c r="E10" s="59" t="str">
        <f>Analysis!AD13</f>
        <v>Cost</v>
      </c>
      <c r="F10" s="59" t="str">
        <f>Analysis!AE13</f>
        <v>RSE</v>
      </c>
      <c r="G10" s="59" t="str">
        <f>Analysis!AF13</f>
        <v>Rank</v>
      </c>
    </row>
    <row r="11" spans="1:11" x14ac:dyDescent="0.25">
      <c r="A11" s="40">
        <f>Analysis!G21</f>
        <v>0</v>
      </c>
      <c r="B11" s="40">
        <f>Analysis!H21</f>
        <v>0</v>
      </c>
      <c r="C11" s="40">
        <f>Analysis!M21</f>
        <v>0</v>
      </c>
      <c r="D11" s="39">
        <f>Analysis!AA21</f>
        <v>0</v>
      </c>
      <c r="E11" s="39">
        <f>Analysis!AD21</f>
        <v>0</v>
      </c>
      <c r="F11" s="42">
        <f>Analysis!AE21</f>
        <v>0</v>
      </c>
      <c r="G11" s="39">
        <f>Analysis!AF21</f>
        <v>0</v>
      </c>
      <c r="I11" s="16"/>
    </row>
    <row r="12" spans="1:11" x14ac:dyDescent="0.25">
      <c r="A12" s="40">
        <f>Analysis!G22</f>
        <v>0</v>
      </c>
      <c r="B12" s="40">
        <f>Analysis!H22</f>
        <v>0</v>
      </c>
      <c r="C12" s="40">
        <f>Analysis!M22</f>
        <v>0</v>
      </c>
      <c r="D12" s="39">
        <f>Analysis!AA22</f>
        <v>0</v>
      </c>
      <c r="E12" s="39">
        <f>Analysis!AD22</f>
        <v>0</v>
      </c>
      <c r="F12" s="42">
        <f>Analysis!AE22</f>
        <v>0</v>
      </c>
      <c r="G12" s="39">
        <f>Analysis!AF22</f>
        <v>0</v>
      </c>
      <c r="I12" s="16"/>
    </row>
    <row r="13" spans="1:11" x14ac:dyDescent="0.25">
      <c r="A13" s="40">
        <f>Analysis!G23</f>
        <v>0</v>
      </c>
      <c r="B13" s="40">
        <f>Analysis!H23</f>
        <v>0</v>
      </c>
      <c r="C13" s="40">
        <f>Analysis!M23</f>
        <v>0</v>
      </c>
      <c r="D13" s="39">
        <f>Analysis!AA23</f>
        <v>0</v>
      </c>
      <c r="E13" s="39">
        <f>Analysis!AD23</f>
        <v>0</v>
      </c>
      <c r="F13" s="42">
        <f>Analysis!AE23</f>
        <v>0</v>
      </c>
      <c r="G13" s="39">
        <f>Analysis!AF23</f>
        <v>0</v>
      </c>
    </row>
    <row r="14" spans="1:11" x14ac:dyDescent="0.25">
      <c r="A14" s="40">
        <f>Analysis!G24</f>
        <v>0</v>
      </c>
      <c r="B14" s="40">
        <f>Analysis!H24</f>
        <v>0</v>
      </c>
      <c r="C14" s="40">
        <f>Analysis!M24</f>
        <v>0</v>
      </c>
      <c r="D14" s="39">
        <f>Analysis!AA24</f>
        <v>0</v>
      </c>
      <c r="E14" s="39">
        <f>Analysis!AD24</f>
        <v>0</v>
      </c>
      <c r="F14" s="42">
        <f>Analysis!AE24</f>
        <v>0</v>
      </c>
      <c r="G14" s="39">
        <f>Analysis!AF24</f>
        <v>0</v>
      </c>
    </row>
  </sheetData>
  <sheetProtection algorithmName="SHA-512" hashValue="2XTnGNo6AVtDC2HlG58Ec1xB9EtapnLVl0VKCripUrNFs1da4ij3P/wF2SOR973uU0zR7eyXYkBAdXWYsn6/ww==" saltValue="QWklUnN6TEGoa4+UHdtEfQ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48"/>
  <sheetViews>
    <sheetView workbookViewId="0">
      <selection activeCell="B29" sqref="B29"/>
    </sheetView>
  </sheetViews>
  <sheetFormatPr defaultRowHeight="15" x14ac:dyDescent="0.25"/>
  <cols>
    <col min="1" max="1" width="9.140625" style="3"/>
    <col min="2" max="2" width="77.7109375" style="3" bestFit="1" customWidth="1"/>
    <col min="3" max="3" width="14.42578125" style="3" bestFit="1" customWidth="1"/>
    <col min="4" max="4" width="23.42578125" style="3" bestFit="1" customWidth="1"/>
    <col min="5" max="5" width="27" style="3" bestFit="1" customWidth="1"/>
    <col min="6" max="6" width="28.42578125" style="3" bestFit="1" customWidth="1"/>
    <col min="7" max="7" width="25.85546875" style="3" bestFit="1" customWidth="1"/>
    <col min="8" max="8" width="22.28515625" style="3" bestFit="1" customWidth="1"/>
    <col min="9" max="9" width="18.5703125" style="3" bestFit="1" customWidth="1"/>
    <col min="10" max="10" width="9.140625" style="3"/>
    <col min="11" max="11" width="4.7109375" style="3" customWidth="1"/>
    <col min="12" max="12" width="11.5703125" style="3" bestFit="1" customWidth="1"/>
    <col min="13" max="13" width="24.140625" style="3" customWidth="1"/>
    <col min="14" max="14" width="9.140625" style="3"/>
    <col min="15" max="15" width="4.140625" style="3" customWidth="1"/>
    <col min="16" max="16" width="11.5703125" style="3" bestFit="1" customWidth="1"/>
    <col min="17" max="16384" width="9.140625" style="3"/>
  </cols>
  <sheetData>
    <row r="1" spans="1:16" x14ac:dyDescent="0.25">
      <c r="B1" s="10" t="s">
        <v>50</v>
      </c>
      <c r="C1" s="10" t="s">
        <v>51</v>
      </c>
      <c r="D1" s="10" t="s">
        <v>52</v>
      </c>
      <c r="E1" s="10" t="s">
        <v>53</v>
      </c>
      <c r="F1" s="10" t="s">
        <v>54</v>
      </c>
      <c r="G1" s="10" t="s">
        <v>55</v>
      </c>
      <c r="H1" s="10" t="s">
        <v>56</v>
      </c>
      <c r="I1" s="11" t="s">
        <v>57</v>
      </c>
      <c r="K1" s="103" t="s">
        <v>38</v>
      </c>
      <c r="L1" s="103"/>
      <c r="M1" s="12" t="s">
        <v>39</v>
      </c>
      <c r="O1" s="103" t="s">
        <v>58</v>
      </c>
      <c r="P1" s="103"/>
    </row>
    <row r="2" spans="1:16" x14ac:dyDescent="0.25">
      <c r="A2" s="3">
        <v>1</v>
      </c>
      <c r="B2" s="4" t="s">
        <v>59</v>
      </c>
      <c r="C2" s="5">
        <v>0.182574185835055</v>
      </c>
      <c r="D2" s="4">
        <v>4</v>
      </c>
      <c r="E2" s="4">
        <v>6</v>
      </c>
      <c r="F2" s="4">
        <v>5</v>
      </c>
      <c r="G2" s="4">
        <v>5</v>
      </c>
      <c r="H2" s="6">
        <v>44548.101343753427</v>
      </c>
      <c r="I2" s="7">
        <f t="shared" ref="I2:I29" si="0">($K$11*$C2*10^$D2)+($K$12*$C2*10^$E2)+($K$13*$C2*10^$F2)+($K$14*$C2*10^$G2)</f>
        <v>44548.101343753427</v>
      </c>
      <c r="K2" s="13">
        <v>7</v>
      </c>
      <c r="L2" s="14">
        <v>31.6227766016838</v>
      </c>
      <c r="M2" s="1" t="s">
        <v>40</v>
      </c>
      <c r="O2" s="13">
        <v>7</v>
      </c>
      <c r="P2" s="15">
        <f>10^O2</f>
        <v>10000000</v>
      </c>
    </row>
    <row r="3" spans="1:16" x14ac:dyDescent="0.25">
      <c r="A3" s="3" t="s">
        <v>60</v>
      </c>
      <c r="B3" s="4" t="s">
        <v>61</v>
      </c>
      <c r="C3" s="5">
        <v>5.7735026918962602E-2</v>
      </c>
      <c r="D3" s="4">
        <v>4</v>
      </c>
      <c r="E3" s="4">
        <v>5</v>
      </c>
      <c r="F3" s="4">
        <v>4</v>
      </c>
      <c r="G3" s="4">
        <v>5</v>
      </c>
      <c r="H3" s="6">
        <v>2655.8112382722798</v>
      </c>
      <c r="I3" s="7">
        <f t="shared" si="0"/>
        <v>2655.8112382722798</v>
      </c>
      <c r="K3" s="13">
        <v>6</v>
      </c>
      <c r="L3" s="14">
        <v>3.16227766016838</v>
      </c>
      <c r="M3" s="1" t="s">
        <v>41</v>
      </c>
      <c r="O3" s="13">
        <v>6</v>
      </c>
      <c r="P3" s="15">
        <f t="shared" ref="P3:P8" si="1">10^O3</f>
        <v>1000000</v>
      </c>
    </row>
    <row r="4" spans="1:16" x14ac:dyDescent="0.25">
      <c r="A4" s="3">
        <v>3</v>
      </c>
      <c r="B4" s="4" t="s">
        <v>62</v>
      </c>
      <c r="C4" s="5">
        <v>0.57735026918962595</v>
      </c>
      <c r="D4" s="4">
        <v>6</v>
      </c>
      <c r="E4" s="4">
        <v>4</v>
      </c>
      <c r="F4" s="4">
        <v>3</v>
      </c>
      <c r="G4" s="4">
        <v>4</v>
      </c>
      <c r="H4" s="6">
        <v>233364.97880644683</v>
      </c>
      <c r="I4" s="7">
        <f t="shared" si="0"/>
        <v>233364.97880644683</v>
      </c>
      <c r="K4" s="13">
        <v>5</v>
      </c>
      <c r="L4" s="14">
        <v>0.57735026918962595</v>
      </c>
      <c r="M4" s="1" t="s">
        <v>42</v>
      </c>
      <c r="O4" s="13">
        <v>5</v>
      </c>
      <c r="P4" s="15">
        <f t="shared" si="1"/>
        <v>100000</v>
      </c>
    </row>
    <row r="5" spans="1:16" ht="15" customHeight="1" x14ac:dyDescent="0.25">
      <c r="A5" s="3">
        <v>4</v>
      </c>
      <c r="B5" s="4" t="s">
        <v>63</v>
      </c>
      <c r="C5" s="5">
        <v>5.7735026918962602E-2</v>
      </c>
      <c r="D5" s="4">
        <v>5</v>
      </c>
      <c r="E5" s="4">
        <v>5</v>
      </c>
      <c r="F5" s="4">
        <v>5</v>
      </c>
      <c r="G5" s="4">
        <v>4</v>
      </c>
      <c r="H5" s="6">
        <v>4734.2722073549339</v>
      </c>
      <c r="I5" s="7">
        <f t="shared" si="0"/>
        <v>4734.2722073549339</v>
      </c>
      <c r="K5" s="13">
        <v>4</v>
      </c>
      <c r="L5" s="14">
        <v>0.182574185835055</v>
      </c>
      <c r="M5" s="1" t="s">
        <v>43</v>
      </c>
      <c r="O5" s="13">
        <v>4</v>
      </c>
      <c r="P5" s="15">
        <f t="shared" si="1"/>
        <v>10000</v>
      </c>
    </row>
    <row r="6" spans="1:16" x14ac:dyDescent="0.25">
      <c r="A6" s="3">
        <v>5</v>
      </c>
      <c r="B6" s="4" t="s">
        <v>64</v>
      </c>
      <c r="C6" s="5">
        <v>0.57735026918962595</v>
      </c>
      <c r="D6" s="4">
        <v>4</v>
      </c>
      <c r="E6" s="4">
        <v>4</v>
      </c>
      <c r="F6" s="4">
        <v>4</v>
      </c>
      <c r="G6" s="4">
        <v>4</v>
      </c>
      <c r="H6" s="6">
        <v>5773.5026918962594</v>
      </c>
      <c r="I6" s="7">
        <f t="shared" si="0"/>
        <v>5773.5026918962594</v>
      </c>
      <c r="K6" s="13">
        <v>3</v>
      </c>
      <c r="L6" s="14">
        <v>5.7735026918962602E-2</v>
      </c>
      <c r="M6" s="1" t="s">
        <v>44</v>
      </c>
      <c r="O6" s="13">
        <v>3</v>
      </c>
      <c r="P6" s="15">
        <f t="shared" si="1"/>
        <v>1000</v>
      </c>
    </row>
    <row r="7" spans="1:16" x14ac:dyDescent="0.25">
      <c r="A7" s="3">
        <v>6</v>
      </c>
      <c r="B7" s="4" t="s">
        <v>65</v>
      </c>
      <c r="C7" s="5">
        <v>5.7735026918962602E-2</v>
      </c>
      <c r="D7" s="4">
        <v>6</v>
      </c>
      <c r="E7" s="4">
        <v>1</v>
      </c>
      <c r="F7" s="4">
        <v>2</v>
      </c>
      <c r="G7" s="4">
        <v>3</v>
      </c>
      <c r="H7" s="6">
        <v>23106.827943561053</v>
      </c>
      <c r="I7" s="7">
        <f t="shared" si="0"/>
        <v>23106.827943561053</v>
      </c>
      <c r="K7" s="13">
        <v>2</v>
      </c>
      <c r="L7" s="14">
        <v>1.8257418583505498E-2</v>
      </c>
      <c r="M7" s="1" t="s">
        <v>45</v>
      </c>
      <c r="O7" s="13">
        <v>2</v>
      </c>
      <c r="P7" s="15">
        <f t="shared" si="1"/>
        <v>100</v>
      </c>
    </row>
    <row r="8" spans="1:16" x14ac:dyDescent="0.25">
      <c r="A8" s="3">
        <v>7</v>
      </c>
      <c r="B8" s="4" t="s">
        <v>66</v>
      </c>
      <c r="C8" s="5">
        <v>0.182574185835055</v>
      </c>
      <c r="D8" s="4">
        <v>4</v>
      </c>
      <c r="E8" s="4">
        <v>6</v>
      </c>
      <c r="F8" s="4">
        <v>5</v>
      </c>
      <c r="G8" s="4">
        <v>5</v>
      </c>
      <c r="H8" s="6">
        <v>44548.101343753427</v>
      </c>
      <c r="I8" s="7">
        <f t="shared" si="0"/>
        <v>44548.101343753427</v>
      </c>
      <c r="K8" s="13">
        <v>1</v>
      </c>
      <c r="L8" s="14">
        <v>5.4772255750516604E-3</v>
      </c>
      <c r="M8" s="1" t="s">
        <v>46</v>
      </c>
      <c r="O8" s="13">
        <v>1</v>
      </c>
      <c r="P8" s="15">
        <f t="shared" si="1"/>
        <v>10</v>
      </c>
    </row>
    <row r="9" spans="1:16" x14ac:dyDescent="0.25">
      <c r="A9" s="3">
        <v>9</v>
      </c>
      <c r="B9" s="4" t="s">
        <v>1</v>
      </c>
      <c r="C9" s="5">
        <v>0.182574185835055</v>
      </c>
      <c r="D9" s="4">
        <v>6</v>
      </c>
      <c r="E9" s="4">
        <v>4</v>
      </c>
      <c r="F9" s="4">
        <v>4</v>
      </c>
      <c r="G9" s="4">
        <v>3</v>
      </c>
      <c r="H9" s="6">
        <v>73796.485914529228</v>
      </c>
      <c r="I9" s="7">
        <f t="shared" si="0"/>
        <v>73796.485914529228</v>
      </c>
    </row>
    <row r="10" spans="1:16" x14ac:dyDescent="0.25">
      <c r="A10" s="3">
        <v>10</v>
      </c>
      <c r="B10" s="4" t="s">
        <v>67</v>
      </c>
      <c r="C10" s="5">
        <v>5.7735026918962602E-2</v>
      </c>
      <c r="D10" s="4">
        <v>5</v>
      </c>
      <c r="E10" s="4">
        <v>5</v>
      </c>
      <c r="F10" s="4">
        <v>5</v>
      </c>
      <c r="G10" s="4">
        <v>4</v>
      </c>
      <c r="H10" s="6">
        <v>4734.2722073549339</v>
      </c>
      <c r="I10" s="7">
        <f t="shared" si="0"/>
        <v>4734.2722073549339</v>
      </c>
      <c r="K10" s="103" t="s">
        <v>68</v>
      </c>
      <c r="L10" s="103"/>
    </row>
    <row r="11" spans="1:16" x14ac:dyDescent="0.25">
      <c r="A11" s="3">
        <v>11</v>
      </c>
      <c r="B11" s="4" t="s">
        <v>69</v>
      </c>
      <c r="C11" s="5">
        <v>5.7735026918962602E-2</v>
      </c>
      <c r="D11" s="4">
        <v>4</v>
      </c>
      <c r="E11" s="4">
        <v>3</v>
      </c>
      <c r="F11" s="4">
        <v>3</v>
      </c>
      <c r="G11" s="4">
        <v>2</v>
      </c>
      <c r="H11" s="6">
        <v>255.18881898181468</v>
      </c>
      <c r="I11" s="7">
        <f t="shared" si="0"/>
        <v>255.18881898181468</v>
      </c>
      <c r="K11" s="2">
        <v>0.4</v>
      </c>
      <c r="L11" s="1" t="s">
        <v>23</v>
      </c>
    </row>
    <row r="12" spans="1:16" x14ac:dyDescent="0.25">
      <c r="A12" s="3">
        <v>12</v>
      </c>
      <c r="B12" s="4" t="s">
        <v>70</v>
      </c>
      <c r="C12" s="5">
        <v>5.7735026918962602E-2</v>
      </c>
      <c r="D12" s="4">
        <v>6</v>
      </c>
      <c r="E12" s="4">
        <v>1</v>
      </c>
      <c r="F12" s="4">
        <v>2</v>
      </c>
      <c r="G12" s="4">
        <v>3</v>
      </c>
      <c r="H12" s="6">
        <v>23106.827943561053</v>
      </c>
      <c r="I12" s="7">
        <f t="shared" si="0"/>
        <v>23106.827943561053</v>
      </c>
      <c r="K12" s="2">
        <v>0.2</v>
      </c>
      <c r="L12" s="1" t="s">
        <v>24</v>
      </c>
    </row>
    <row r="13" spans="1:16" x14ac:dyDescent="0.25">
      <c r="A13" s="3">
        <v>13</v>
      </c>
      <c r="B13" s="4" t="s">
        <v>71</v>
      </c>
      <c r="C13" s="5">
        <v>5.7735026918962602E-2</v>
      </c>
      <c r="D13" s="4">
        <v>6</v>
      </c>
      <c r="E13" s="4">
        <v>2</v>
      </c>
      <c r="F13" s="4">
        <v>2</v>
      </c>
      <c r="G13" s="4">
        <v>3</v>
      </c>
      <c r="H13" s="6">
        <v>23107.867174045594</v>
      </c>
      <c r="I13" s="7">
        <f t="shared" si="0"/>
        <v>23107.867174045594</v>
      </c>
      <c r="K13" s="2">
        <v>0.2</v>
      </c>
      <c r="L13" s="1" t="s">
        <v>25</v>
      </c>
    </row>
    <row r="14" spans="1:16" ht="15" customHeight="1" x14ac:dyDescent="0.25">
      <c r="A14" s="3">
        <v>14</v>
      </c>
      <c r="B14" s="4" t="s">
        <v>72</v>
      </c>
      <c r="C14" s="5">
        <v>0.182574185835055</v>
      </c>
      <c r="D14" s="4">
        <v>6</v>
      </c>
      <c r="E14" s="4">
        <v>3</v>
      </c>
      <c r="F14" s="4">
        <v>3</v>
      </c>
      <c r="G14" s="4">
        <v>3</v>
      </c>
      <c r="H14" s="6">
        <v>73139.218845523035</v>
      </c>
      <c r="I14" s="7">
        <f t="shared" si="0"/>
        <v>73139.218845523035</v>
      </c>
      <c r="K14" s="2">
        <v>0.2</v>
      </c>
      <c r="L14" s="1" t="s">
        <v>26</v>
      </c>
    </row>
    <row r="15" spans="1:16" x14ac:dyDescent="0.25">
      <c r="A15" s="3">
        <v>15</v>
      </c>
      <c r="B15" s="4" t="s">
        <v>73</v>
      </c>
      <c r="C15" s="5">
        <v>0.182574185835055</v>
      </c>
      <c r="D15" s="4">
        <v>4</v>
      </c>
      <c r="E15" s="4">
        <v>4</v>
      </c>
      <c r="F15" s="4">
        <v>5</v>
      </c>
      <c r="G15" s="4">
        <v>4</v>
      </c>
      <c r="H15" s="6">
        <v>5112.077203381541</v>
      </c>
      <c r="I15" s="7">
        <f t="shared" si="0"/>
        <v>5112.077203381541</v>
      </c>
    </row>
    <row r="16" spans="1:16" ht="15" customHeight="1" x14ac:dyDescent="0.25">
      <c r="A16" s="3">
        <v>16</v>
      </c>
      <c r="B16" s="4" t="s">
        <v>74</v>
      </c>
      <c r="C16" s="5">
        <v>1.8257418583505498E-2</v>
      </c>
      <c r="D16" s="4">
        <v>6</v>
      </c>
      <c r="E16" s="4">
        <v>7</v>
      </c>
      <c r="F16" s="4">
        <v>5</v>
      </c>
      <c r="G16" s="4">
        <v>5</v>
      </c>
      <c r="H16" s="6">
        <v>44548.10134375342</v>
      </c>
      <c r="I16" s="7">
        <f t="shared" si="0"/>
        <v>44548.10134375342</v>
      </c>
    </row>
    <row r="17" spans="1:9" x14ac:dyDescent="0.25">
      <c r="A17" s="3">
        <v>17</v>
      </c>
      <c r="B17" s="4" t="s">
        <v>75</v>
      </c>
      <c r="C17" s="5">
        <v>1.8257418583505498E-2</v>
      </c>
      <c r="D17" s="4">
        <v>6</v>
      </c>
      <c r="E17" s="4">
        <v>7</v>
      </c>
      <c r="F17" s="4">
        <v>5</v>
      </c>
      <c r="G17" s="4">
        <v>5</v>
      </c>
      <c r="H17" s="6">
        <v>44548.10134375342</v>
      </c>
      <c r="I17" s="7">
        <f t="shared" si="0"/>
        <v>44548.10134375342</v>
      </c>
    </row>
    <row r="18" spans="1:9" x14ac:dyDescent="0.25">
      <c r="A18" s="3">
        <v>18</v>
      </c>
      <c r="B18" s="4" t="s">
        <v>76</v>
      </c>
      <c r="C18" s="5">
        <v>5.7735026918962602E-2</v>
      </c>
      <c r="D18" s="4">
        <v>5</v>
      </c>
      <c r="E18" s="4">
        <v>3</v>
      </c>
      <c r="F18" s="4">
        <v>3</v>
      </c>
      <c r="G18" s="4">
        <v>3</v>
      </c>
      <c r="H18" s="6">
        <v>2344.0420929098818</v>
      </c>
      <c r="I18" s="7">
        <f t="shared" si="0"/>
        <v>2344.0420929098818</v>
      </c>
    </row>
    <row r="19" spans="1:9" x14ac:dyDescent="0.25">
      <c r="A19" s="3">
        <v>19</v>
      </c>
      <c r="B19" s="4" t="s">
        <v>77</v>
      </c>
      <c r="C19" s="5">
        <v>1.8257418583505498E-2</v>
      </c>
      <c r="D19" s="4">
        <v>6</v>
      </c>
      <c r="E19" s="4">
        <v>4</v>
      </c>
      <c r="F19" s="4">
        <v>3</v>
      </c>
      <c r="G19" s="4">
        <v>4</v>
      </c>
      <c r="H19" s="6">
        <v>7379.6485914529239</v>
      </c>
      <c r="I19" s="7">
        <f t="shared" si="0"/>
        <v>7379.6485914529239</v>
      </c>
    </row>
    <row r="20" spans="1:9" x14ac:dyDescent="0.25">
      <c r="A20" s="3">
        <v>20</v>
      </c>
      <c r="B20" s="4" t="s">
        <v>78</v>
      </c>
      <c r="C20" s="5">
        <v>0.57735026918962595</v>
      </c>
      <c r="D20" s="4">
        <v>7</v>
      </c>
      <c r="E20" s="4">
        <v>6</v>
      </c>
      <c r="F20" s="4">
        <v>5</v>
      </c>
      <c r="G20" s="4">
        <v>6</v>
      </c>
      <c r="H20" s="6">
        <v>2551888.1898181466</v>
      </c>
      <c r="I20" s="7">
        <f t="shared" si="0"/>
        <v>2551888.1898181466</v>
      </c>
    </row>
    <row r="21" spans="1:9" x14ac:dyDescent="0.25">
      <c r="A21" s="3">
        <v>21</v>
      </c>
      <c r="B21" s="4" t="s">
        <v>79</v>
      </c>
      <c r="C21" s="5">
        <v>0.57735026918962595</v>
      </c>
      <c r="D21" s="4">
        <v>6</v>
      </c>
      <c r="E21" s="4">
        <v>4</v>
      </c>
      <c r="F21" s="4">
        <v>3</v>
      </c>
      <c r="G21" s="4">
        <v>4</v>
      </c>
      <c r="H21" s="6">
        <v>233364.97880644683</v>
      </c>
      <c r="I21" s="7">
        <f t="shared" si="0"/>
        <v>233364.97880644683</v>
      </c>
    </row>
    <row r="22" spans="1:9" x14ac:dyDescent="0.25">
      <c r="A22" s="3">
        <v>22</v>
      </c>
      <c r="B22" s="4" t="s">
        <v>80</v>
      </c>
      <c r="C22" s="5">
        <v>5.7735026918962602E-2</v>
      </c>
      <c r="D22" s="4">
        <v>6</v>
      </c>
      <c r="E22" s="4">
        <v>5</v>
      </c>
      <c r="F22" s="4">
        <v>5</v>
      </c>
      <c r="G22" s="4">
        <v>6</v>
      </c>
      <c r="H22" s="6">
        <v>36950.417228136066</v>
      </c>
      <c r="I22" s="7">
        <f t="shared" si="0"/>
        <v>36950.417228136066</v>
      </c>
    </row>
    <row r="23" spans="1:9" x14ac:dyDescent="0.25">
      <c r="A23" s="3">
        <v>23</v>
      </c>
      <c r="B23" s="4" t="s">
        <v>81</v>
      </c>
      <c r="C23" s="5">
        <v>5.7735026918962602E-2</v>
      </c>
      <c r="D23" s="4">
        <v>5</v>
      </c>
      <c r="E23" s="4">
        <v>3</v>
      </c>
      <c r="F23" s="4">
        <v>3</v>
      </c>
      <c r="G23" s="4">
        <v>3</v>
      </c>
      <c r="H23" s="6">
        <v>2344.0420929098818</v>
      </c>
      <c r="I23" s="7">
        <f t="shared" si="0"/>
        <v>2344.0420929098818</v>
      </c>
    </row>
    <row r="24" spans="1:9" x14ac:dyDescent="0.25">
      <c r="A24" s="3">
        <v>24</v>
      </c>
      <c r="B24" s="4" t="s">
        <v>82</v>
      </c>
      <c r="C24" s="5">
        <v>1.8257418583505498E-2</v>
      </c>
      <c r="D24" s="4">
        <v>5</v>
      </c>
      <c r="E24" s="4">
        <v>5</v>
      </c>
      <c r="F24" s="4">
        <v>5</v>
      </c>
      <c r="G24" s="4">
        <v>5</v>
      </c>
      <c r="H24" s="6">
        <v>1825.74185835055</v>
      </c>
      <c r="I24" s="7">
        <f t="shared" si="0"/>
        <v>1825.74185835055</v>
      </c>
    </row>
    <row r="25" spans="1:9" ht="15" customHeight="1" x14ac:dyDescent="0.25">
      <c r="A25" s="3">
        <v>25</v>
      </c>
      <c r="B25" s="4" t="s">
        <v>83</v>
      </c>
      <c r="C25" s="5">
        <v>5.7735026918962602E-2</v>
      </c>
      <c r="D25" s="4">
        <v>5</v>
      </c>
      <c r="E25" s="4">
        <v>6</v>
      </c>
      <c r="F25" s="4">
        <v>4</v>
      </c>
      <c r="G25" s="4">
        <v>4</v>
      </c>
      <c r="H25" s="6">
        <v>14087.346568226876</v>
      </c>
      <c r="I25" s="7">
        <f t="shared" si="0"/>
        <v>14087.346568226876</v>
      </c>
    </row>
    <row r="26" spans="1:9" x14ac:dyDescent="0.25">
      <c r="A26" s="3">
        <v>26</v>
      </c>
      <c r="B26" s="4" t="s">
        <v>84</v>
      </c>
      <c r="C26" s="5">
        <v>0.57735026918962595</v>
      </c>
      <c r="D26" s="4">
        <v>6</v>
      </c>
      <c r="E26" s="4">
        <v>4</v>
      </c>
      <c r="F26" s="4">
        <v>3</v>
      </c>
      <c r="G26" s="4">
        <v>4</v>
      </c>
      <c r="H26" s="6">
        <v>233364.97880644683</v>
      </c>
      <c r="I26" s="7">
        <f t="shared" si="0"/>
        <v>233364.97880644683</v>
      </c>
    </row>
    <row r="27" spans="1:9" x14ac:dyDescent="0.25">
      <c r="A27" s="3">
        <v>27</v>
      </c>
      <c r="B27" s="4" t="s">
        <v>85</v>
      </c>
      <c r="C27" s="5">
        <v>1.8257418583505498E-2</v>
      </c>
      <c r="D27" s="4">
        <v>6</v>
      </c>
      <c r="E27" s="4">
        <v>4</v>
      </c>
      <c r="F27" s="4">
        <v>5</v>
      </c>
      <c r="G27" s="4">
        <v>6</v>
      </c>
      <c r="H27" s="6">
        <v>11356.11435894042</v>
      </c>
      <c r="I27" s="7">
        <f t="shared" si="0"/>
        <v>11356.11435894042</v>
      </c>
    </row>
    <row r="28" spans="1:9" ht="15" customHeight="1" x14ac:dyDescent="0.25">
      <c r="A28" s="3">
        <v>28</v>
      </c>
      <c r="B28" s="4" t="s">
        <v>86</v>
      </c>
      <c r="C28" s="5">
        <v>5.7735026918962602E-2</v>
      </c>
      <c r="D28" s="4">
        <v>5</v>
      </c>
      <c r="E28" s="4">
        <v>3</v>
      </c>
      <c r="F28" s="4">
        <v>3</v>
      </c>
      <c r="G28" s="4">
        <v>3</v>
      </c>
      <c r="H28" s="6">
        <v>2344.04209290988</v>
      </c>
      <c r="I28" s="7">
        <f t="shared" si="0"/>
        <v>2344.0420929098818</v>
      </c>
    </row>
    <row r="29" spans="1:9" x14ac:dyDescent="0.25">
      <c r="B29" s="4" t="s">
        <v>87</v>
      </c>
      <c r="C29" s="5">
        <v>5.7735026918962602E-2</v>
      </c>
      <c r="D29" s="4">
        <v>4</v>
      </c>
      <c r="E29" s="4">
        <v>1</v>
      </c>
      <c r="F29" s="4">
        <v>5</v>
      </c>
      <c r="G29" s="4">
        <v>4</v>
      </c>
      <c r="H29" s="6">
        <v>1501.2261699468656</v>
      </c>
      <c r="I29" s="7">
        <f t="shared" si="0"/>
        <v>1501.2261699468656</v>
      </c>
    </row>
    <row r="37" ht="15" customHeight="1" x14ac:dyDescent="0.25"/>
    <row r="39" ht="15" customHeight="1" x14ac:dyDescent="0.25"/>
    <row r="48" ht="15" customHeight="1" x14ac:dyDescent="0.25"/>
  </sheetData>
  <sheetProtection algorithmName="SHA-512" hashValue="oPHy9AzWL29LJEORRnw0K1wO0a5+i1DqBx8M2HdX4LaOhFeJmPB6SZCMM08Fh6bjtuLKMoXXywUpwhjvd9y8SA==" saltValue="UG0E6ZqOtLETWgFW51B7Ww==" spinCount="100000" sheet="1" objects="1" scenarios="1"/>
  <sortState ref="A2:I28">
    <sortCondition ref="A2"/>
  </sortState>
  <mergeCells count="3">
    <mergeCell ref="K1:L1"/>
    <mergeCell ref="O1:P1"/>
    <mergeCell ref="K10:L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23"/>
  <sheetViews>
    <sheetView zoomScaleNormal="100" workbookViewId="0">
      <selection activeCell="C21" sqref="C21"/>
    </sheetView>
  </sheetViews>
  <sheetFormatPr defaultRowHeight="15" x14ac:dyDescent="0.25"/>
  <cols>
    <col min="1" max="1" width="24.42578125" style="17" bestFit="1" customWidth="1"/>
    <col min="2" max="2" width="16.7109375" style="17" bestFit="1" customWidth="1"/>
    <col min="3" max="3" width="16.5703125" style="17" bestFit="1" customWidth="1"/>
    <col min="4" max="4" width="8.140625" style="17" customWidth="1"/>
    <col min="5" max="6" width="28.85546875" style="17" bestFit="1" customWidth="1"/>
    <col min="7" max="7" width="15.28515625" style="17" bestFit="1" customWidth="1"/>
    <col min="8" max="9" width="11.5703125" style="17" bestFit="1" customWidth="1"/>
    <col min="10" max="10" width="13.5703125" style="17" customWidth="1"/>
    <col min="11" max="14" width="11.5703125" style="17" bestFit="1" customWidth="1"/>
    <col min="15" max="15" width="12.28515625" style="17" bestFit="1" customWidth="1"/>
    <col min="16" max="18" width="11.5703125" style="17" bestFit="1" customWidth="1"/>
    <col min="19" max="19" width="6.140625" style="17" bestFit="1" customWidth="1"/>
    <col min="20" max="20" width="11.5703125" style="17" bestFit="1" customWidth="1"/>
    <col min="21" max="21" width="12.5703125" style="17" bestFit="1" customWidth="1"/>
    <col min="22" max="23" width="11.5703125" style="17" bestFit="1" customWidth="1"/>
    <col min="24" max="24" width="12.28515625" style="17" bestFit="1" customWidth="1"/>
    <col min="25" max="27" width="11.5703125" style="17" bestFit="1" customWidth="1"/>
    <col min="28" max="28" width="9.28515625" style="17" bestFit="1" customWidth="1"/>
    <col min="29" max="31" width="12.5703125" style="17" bestFit="1" customWidth="1"/>
    <col min="32" max="16384" width="9.140625" style="17"/>
  </cols>
  <sheetData>
    <row r="1" spans="1:22" x14ac:dyDescent="0.25">
      <c r="F1" s="8"/>
      <c r="G1" s="8"/>
    </row>
    <row r="2" spans="1:22" x14ac:dyDescent="0.25">
      <c r="B2" s="8" t="s">
        <v>88</v>
      </c>
      <c r="C2" s="8" t="s">
        <v>89</v>
      </c>
      <c r="F2" s="60"/>
      <c r="G2" s="60"/>
    </row>
    <row r="3" spans="1:22" x14ac:dyDescent="0.25">
      <c r="A3" s="17">
        <v>2011</v>
      </c>
      <c r="B3" s="86">
        <v>2.2504756942998827</v>
      </c>
      <c r="C3" s="86">
        <v>3.3864378091471381</v>
      </c>
      <c r="E3" s="8"/>
      <c r="F3" s="61"/>
      <c r="G3" s="61"/>
    </row>
    <row r="4" spans="1:22" x14ac:dyDescent="0.25">
      <c r="A4" s="17">
        <v>2012</v>
      </c>
      <c r="B4" s="86">
        <v>2.2607609940244431</v>
      </c>
      <c r="C4" s="86">
        <v>3.2518371180996382</v>
      </c>
      <c r="E4" s="8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</row>
    <row r="5" spans="1:22" x14ac:dyDescent="0.25">
      <c r="A5" s="17">
        <v>2013</v>
      </c>
      <c r="B5" s="86">
        <v>2.3133543179303948</v>
      </c>
      <c r="C5" s="86">
        <v>2.9629991973504537</v>
      </c>
    </row>
    <row r="6" spans="1:22" x14ac:dyDescent="0.25">
      <c r="A6" s="17">
        <v>2014</v>
      </c>
      <c r="B6" s="86">
        <v>2.1980540309647538</v>
      </c>
      <c r="C6" s="86">
        <v>2.9520273020660328</v>
      </c>
      <c r="E6" s="61"/>
      <c r="J6" s="61"/>
      <c r="P6" s="61"/>
      <c r="T6" s="61"/>
      <c r="U6" s="61"/>
    </row>
    <row r="7" spans="1:22" x14ac:dyDescent="0.25">
      <c r="A7" s="17">
        <v>2015</v>
      </c>
      <c r="B7" s="86">
        <v>1.9130676839735674</v>
      </c>
      <c r="C7" s="86">
        <v>2.0647559935541668</v>
      </c>
    </row>
    <row r="8" spans="1:22" x14ac:dyDescent="0.25">
      <c r="A8" s="17" t="s">
        <v>90</v>
      </c>
      <c r="B8" s="87">
        <f>AVERAGE(B3:B7)</f>
        <v>2.1871425442386085</v>
      </c>
      <c r="C8" s="86">
        <f>AVERAGE(C3:C7)</f>
        <v>2.9236114840434864</v>
      </c>
      <c r="P8" s="61"/>
      <c r="Q8" s="30"/>
      <c r="T8" s="61"/>
      <c r="U8" s="30"/>
      <c r="V8" s="61"/>
    </row>
    <row r="9" spans="1:22" x14ac:dyDescent="0.25">
      <c r="P9" s="61"/>
      <c r="T9" s="61"/>
      <c r="U9" s="62"/>
      <c r="V9" s="61"/>
    </row>
    <row r="10" spans="1:22" x14ac:dyDescent="0.25">
      <c r="P10" s="61"/>
      <c r="T10" s="61"/>
      <c r="U10" s="62"/>
      <c r="V10" s="61"/>
    </row>
    <row r="11" spans="1:22" x14ac:dyDescent="0.25">
      <c r="B11" s="8" t="s">
        <v>88</v>
      </c>
      <c r="C11" s="8" t="s">
        <v>89</v>
      </c>
      <c r="P11" s="61"/>
      <c r="T11" s="61"/>
      <c r="U11" s="62"/>
      <c r="V11" s="61"/>
    </row>
    <row r="12" spans="1:22" ht="4.5" customHeight="1" x14ac:dyDescent="0.25">
      <c r="L12" s="61"/>
      <c r="M12" s="61"/>
    </row>
    <row r="13" spans="1:22" ht="30" x14ac:dyDescent="0.25">
      <c r="A13" s="63" t="s">
        <v>94</v>
      </c>
      <c r="B13" s="88">
        <f>'OSHA and CMVI data'!G26</f>
        <v>5.2</v>
      </c>
      <c r="C13" s="89">
        <f>'OSHA and CMVI data'!N25</f>
        <v>7.42</v>
      </c>
      <c r="O13" s="61"/>
      <c r="P13" s="61"/>
    </row>
    <row r="14" spans="1:22" x14ac:dyDescent="0.25">
      <c r="A14" s="64" t="s">
        <v>91</v>
      </c>
      <c r="B14" s="80">
        <f>(B13-B8)/B8</f>
        <v>1.3775313656157844</v>
      </c>
      <c r="C14" s="81">
        <f>(C13-C8)/C8</f>
        <v>1.5379569209167989</v>
      </c>
    </row>
    <row r="15" spans="1:22" x14ac:dyDescent="0.25">
      <c r="A15" s="65" t="s">
        <v>92</v>
      </c>
      <c r="B15" s="66">
        <v>3.1E-2</v>
      </c>
      <c r="C15" s="67">
        <v>7.0000000000000001E-3</v>
      </c>
    </row>
    <row r="16" spans="1:22" ht="30" x14ac:dyDescent="0.25">
      <c r="A16" s="65" t="s">
        <v>93</v>
      </c>
      <c r="B16" s="82">
        <f>(B15+B14)*100</f>
        <v>140.85313656157842</v>
      </c>
      <c r="C16" s="83">
        <f>(C15+C14)*100</f>
        <v>154.49569209167987</v>
      </c>
    </row>
    <row r="17" spans="1:5" x14ac:dyDescent="0.25">
      <c r="A17" s="68" t="s">
        <v>97</v>
      </c>
      <c r="B17" s="69">
        <v>0.46</v>
      </c>
      <c r="C17" s="70">
        <v>0.5</v>
      </c>
    </row>
    <row r="18" spans="1:5" ht="5.25" customHeight="1" x14ac:dyDescent="0.25"/>
    <row r="19" spans="1:5" x14ac:dyDescent="0.25">
      <c r="B19" s="71"/>
      <c r="C19" s="71"/>
      <c r="D19" s="71"/>
      <c r="E19" s="71"/>
    </row>
    <row r="20" spans="1:5" x14ac:dyDescent="0.25">
      <c r="A20" s="17" t="s">
        <v>112</v>
      </c>
    </row>
    <row r="21" spans="1:5" x14ac:dyDescent="0.25">
      <c r="A21" s="84" t="s">
        <v>113</v>
      </c>
      <c r="B21" s="30"/>
      <c r="C21" s="30"/>
    </row>
    <row r="23" spans="1:5" x14ac:dyDescent="0.25">
      <c r="A23" s="19"/>
      <c r="B23" s="62"/>
      <c r="C23" s="62"/>
    </row>
  </sheetData>
  <sheetProtection algorithmName="SHA-512" hashValue="K9jJTdhFNKZ5d98nNJfuclzHkDHSDBVFwIYhrMGeh7CZI8OZRghYI6ye34WaZbf26cI6+tg0Aw/YIzeibYpiCA==" saltValue="PgH0UR4EmO21Cw1m9M0Rxw==" spinCount="100000" sheet="1" objects="1" scenarios="1"/>
  <pageMargins left="0.7" right="0.7" top="0.75" bottom="0.75" header="0.3" footer="0.3"/>
  <pageSetup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N26"/>
  <sheetViews>
    <sheetView workbookViewId="0">
      <selection activeCell="F22" sqref="F22"/>
    </sheetView>
  </sheetViews>
  <sheetFormatPr defaultRowHeight="15" x14ac:dyDescent="0.25"/>
  <cols>
    <col min="1" max="1" width="9.140625" style="17"/>
    <col min="2" max="2" width="14.28515625" style="17" bestFit="1" customWidth="1"/>
    <col min="3" max="16384" width="9.140625" style="17"/>
  </cols>
  <sheetData>
    <row r="1" spans="2:14" x14ac:dyDescent="0.25">
      <c r="B1" s="8" t="s">
        <v>95</v>
      </c>
      <c r="I1" s="8" t="s">
        <v>96</v>
      </c>
    </row>
    <row r="2" spans="2:14" x14ac:dyDescent="0.25">
      <c r="B2" s="8"/>
      <c r="C2" s="8">
        <v>2011</v>
      </c>
      <c r="D2" s="8">
        <v>2012</v>
      </c>
      <c r="E2" s="8">
        <v>2013</v>
      </c>
      <c r="F2" s="8">
        <v>2014</v>
      </c>
      <c r="G2" s="8">
        <v>2015</v>
      </c>
      <c r="H2" s="8"/>
      <c r="J2" s="8">
        <v>2011</v>
      </c>
      <c r="K2" s="8">
        <v>2012</v>
      </c>
      <c r="L2" s="8">
        <v>2013</v>
      </c>
      <c r="M2" s="8">
        <v>2014</v>
      </c>
      <c r="N2" s="8">
        <v>2015</v>
      </c>
    </row>
    <row r="3" spans="2:14" x14ac:dyDescent="0.25">
      <c r="C3" s="17">
        <v>1.67</v>
      </c>
      <c r="D3" s="17">
        <v>0.82</v>
      </c>
      <c r="E3" s="17">
        <v>0.56999999999999995</v>
      </c>
      <c r="F3" s="17">
        <v>0.54</v>
      </c>
      <c r="G3" s="17">
        <v>0.69</v>
      </c>
      <c r="J3" s="17">
        <v>1.92</v>
      </c>
      <c r="K3" s="17">
        <v>1.79</v>
      </c>
      <c r="L3" s="17">
        <v>0.23</v>
      </c>
      <c r="M3" s="17">
        <v>0</v>
      </c>
      <c r="N3" s="17">
        <v>1.41</v>
      </c>
    </row>
    <row r="4" spans="2:14" x14ac:dyDescent="0.25">
      <c r="C4" s="17">
        <v>1.68</v>
      </c>
      <c r="D4" s="17">
        <v>1.1000000000000001</v>
      </c>
      <c r="E4" s="17">
        <v>0.83</v>
      </c>
      <c r="F4" s="17">
        <v>0.74</v>
      </c>
      <c r="G4" s="17">
        <v>0.72</v>
      </c>
      <c r="J4" s="17">
        <v>2.08</v>
      </c>
      <c r="K4" s="17">
        <v>1.88</v>
      </c>
      <c r="L4" s="17">
        <v>1.45</v>
      </c>
      <c r="M4" s="17">
        <v>1.91</v>
      </c>
      <c r="N4" s="17">
        <v>1.52</v>
      </c>
    </row>
    <row r="5" spans="2:14" x14ac:dyDescent="0.25">
      <c r="C5" s="17">
        <v>1.78</v>
      </c>
      <c r="D5" s="17">
        <v>1.37</v>
      </c>
      <c r="E5" s="17">
        <v>0.91</v>
      </c>
      <c r="F5" s="17">
        <v>0.78</v>
      </c>
      <c r="G5" s="17">
        <v>1.03</v>
      </c>
      <c r="J5" s="17">
        <v>2.14</v>
      </c>
      <c r="K5" s="17">
        <v>2.1</v>
      </c>
      <c r="L5" s="17">
        <v>1.92</v>
      </c>
      <c r="M5" s="17">
        <v>2.27</v>
      </c>
      <c r="N5" s="8">
        <v>2.06</v>
      </c>
    </row>
    <row r="6" spans="2:14" x14ac:dyDescent="0.25">
      <c r="C6" s="17">
        <v>1.86</v>
      </c>
      <c r="D6" s="17">
        <v>1.42</v>
      </c>
      <c r="E6" s="17">
        <v>1.1399999999999999</v>
      </c>
      <c r="F6" s="17">
        <v>0.87</v>
      </c>
      <c r="G6" s="17">
        <v>1.1000000000000001</v>
      </c>
      <c r="J6" s="17">
        <v>2.79</v>
      </c>
      <c r="K6" s="17">
        <v>2.38</v>
      </c>
      <c r="L6" s="17">
        <v>2.0699999999999998</v>
      </c>
      <c r="M6" s="17">
        <v>2.29</v>
      </c>
      <c r="N6" s="17">
        <v>2.19</v>
      </c>
    </row>
    <row r="7" spans="2:14" x14ac:dyDescent="0.25">
      <c r="C7" s="17">
        <v>2.17</v>
      </c>
      <c r="D7" s="17">
        <v>1.47</v>
      </c>
      <c r="E7" s="17">
        <v>1.24</v>
      </c>
      <c r="F7" s="17">
        <v>1.05</v>
      </c>
      <c r="G7" s="17">
        <v>1.19</v>
      </c>
      <c r="J7" s="8">
        <v>3.39</v>
      </c>
      <c r="K7" s="17">
        <v>2.86</v>
      </c>
      <c r="L7" s="17">
        <v>2.52</v>
      </c>
      <c r="M7" s="17">
        <v>2.37</v>
      </c>
      <c r="N7" s="17">
        <v>2.52</v>
      </c>
    </row>
    <row r="8" spans="2:14" x14ac:dyDescent="0.25">
      <c r="B8" s="8"/>
      <c r="C8" s="8">
        <v>2.25</v>
      </c>
      <c r="D8" s="17">
        <v>1.5</v>
      </c>
      <c r="E8" s="17">
        <v>1.24</v>
      </c>
      <c r="F8" s="17">
        <v>1.06</v>
      </c>
      <c r="G8" s="17">
        <v>1.22</v>
      </c>
      <c r="J8" s="17">
        <v>4.26</v>
      </c>
      <c r="K8" s="8">
        <v>3.25</v>
      </c>
      <c r="L8" s="17">
        <v>2.59</v>
      </c>
      <c r="M8" s="17">
        <v>2.58</v>
      </c>
      <c r="N8" s="17">
        <v>2.69</v>
      </c>
    </row>
    <row r="9" spans="2:14" x14ac:dyDescent="0.25">
      <c r="C9" s="17">
        <v>2.34</v>
      </c>
      <c r="D9" s="17">
        <v>1.6</v>
      </c>
      <c r="E9" s="17">
        <v>1.29</v>
      </c>
      <c r="F9" s="17">
        <v>1.08</v>
      </c>
      <c r="G9" s="17">
        <v>1.32</v>
      </c>
      <c r="K9" s="17">
        <v>3.26</v>
      </c>
      <c r="L9" s="17">
        <v>2.81</v>
      </c>
      <c r="M9" s="17">
        <v>2.62</v>
      </c>
      <c r="N9" s="17">
        <v>2.85</v>
      </c>
    </row>
    <row r="10" spans="2:14" x14ac:dyDescent="0.25">
      <c r="C10" s="17">
        <v>2.61</v>
      </c>
      <c r="D10" s="17">
        <v>1.77</v>
      </c>
      <c r="E10" s="17">
        <v>1.43</v>
      </c>
      <c r="F10" s="17">
        <v>1.17</v>
      </c>
      <c r="G10" s="17">
        <v>1.37</v>
      </c>
      <c r="K10" s="17">
        <v>3.68</v>
      </c>
      <c r="L10" s="17">
        <v>2.86</v>
      </c>
      <c r="M10" s="17">
        <v>2.74</v>
      </c>
      <c r="N10" s="17">
        <v>2.94</v>
      </c>
    </row>
    <row r="11" spans="2:14" x14ac:dyDescent="0.25">
      <c r="C11" s="17">
        <v>2.71</v>
      </c>
      <c r="D11" s="17">
        <v>1.77</v>
      </c>
      <c r="E11" s="17">
        <v>1.71</v>
      </c>
      <c r="F11" s="17">
        <v>1.26</v>
      </c>
      <c r="G11" s="17">
        <v>1.4</v>
      </c>
      <c r="K11" s="17">
        <v>3.74</v>
      </c>
      <c r="L11" s="8">
        <v>2.96</v>
      </c>
      <c r="M11" s="17">
        <v>2.81</v>
      </c>
      <c r="N11" s="17">
        <v>2.94</v>
      </c>
    </row>
    <row r="12" spans="2:14" x14ac:dyDescent="0.25">
      <c r="D12" s="17">
        <v>1.79</v>
      </c>
      <c r="E12" s="17">
        <v>1.82</v>
      </c>
      <c r="F12" s="17">
        <v>1.4</v>
      </c>
      <c r="G12" s="17">
        <v>1.71</v>
      </c>
      <c r="K12" s="17">
        <v>3.8</v>
      </c>
      <c r="L12" s="17">
        <v>2.97</v>
      </c>
      <c r="M12" s="17">
        <v>2.89</v>
      </c>
      <c r="N12" s="17">
        <v>3.16</v>
      </c>
    </row>
    <row r="13" spans="2:14" x14ac:dyDescent="0.25">
      <c r="D13" s="17">
        <v>1.8</v>
      </c>
      <c r="E13" s="17">
        <v>2.0099999999999998</v>
      </c>
      <c r="F13" s="17">
        <v>1.77</v>
      </c>
      <c r="G13" s="17">
        <v>1.72</v>
      </c>
      <c r="L13" s="17">
        <v>3.23</v>
      </c>
      <c r="M13" s="8">
        <v>2.95</v>
      </c>
      <c r="N13" s="17">
        <v>3.32</v>
      </c>
    </row>
    <row r="14" spans="2:14" x14ac:dyDescent="0.25">
      <c r="D14" s="8">
        <v>2.2599999999999998</v>
      </c>
      <c r="E14" s="17">
        <v>2.29</v>
      </c>
      <c r="F14" s="17">
        <v>1.89</v>
      </c>
      <c r="G14" s="17">
        <v>1.91</v>
      </c>
      <c r="L14" s="17">
        <v>4.05</v>
      </c>
      <c r="M14" s="17">
        <v>2.99</v>
      </c>
      <c r="N14" s="17">
        <v>3.36</v>
      </c>
    </row>
    <row r="15" spans="2:14" x14ac:dyDescent="0.25">
      <c r="D15" s="17">
        <v>2.41</v>
      </c>
      <c r="E15" s="8">
        <v>2.31</v>
      </c>
      <c r="F15" s="17">
        <v>1.91</v>
      </c>
      <c r="G15" s="8">
        <v>1.91</v>
      </c>
      <c r="M15" s="17">
        <v>3.04</v>
      </c>
      <c r="N15" s="17">
        <v>3.4</v>
      </c>
    </row>
    <row r="16" spans="2:14" x14ac:dyDescent="0.25">
      <c r="E16" s="17">
        <v>2.3199999999999998</v>
      </c>
      <c r="F16" s="17">
        <v>2.19</v>
      </c>
      <c r="G16" s="17">
        <v>2.08</v>
      </c>
      <c r="M16" s="17">
        <v>3.15</v>
      </c>
      <c r="N16" s="17">
        <v>3.48</v>
      </c>
    </row>
    <row r="17" spans="3:14" x14ac:dyDescent="0.25">
      <c r="E17" s="17">
        <v>2.77</v>
      </c>
      <c r="F17" s="8">
        <v>2.2000000000000002</v>
      </c>
      <c r="G17" s="17">
        <v>2.35</v>
      </c>
      <c r="M17" s="17">
        <v>3.24</v>
      </c>
      <c r="N17" s="17">
        <v>3.57</v>
      </c>
    </row>
    <row r="18" spans="3:14" x14ac:dyDescent="0.25">
      <c r="F18" s="17">
        <v>2.27</v>
      </c>
      <c r="G18" s="17">
        <v>2.38</v>
      </c>
    </row>
    <row r="19" spans="3:14" x14ac:dyDescent="0.25">
      <c r="F19" s="17">
        <v>2.3199999999999998</v>
      </c>
      <c r="G19" s="17">
        <v>2.6</v>
      </c>
    </row>
    <row r="20" spans="3:14" x14ac:dyDescent="0.25">
      <c r="G20" s="17">
        <v>2.62</v>
      </c>
    </row>
    <row r="21" spans="3:14" x14ac:dyDescent="0.25">
      <c r="C21" s="72">
        <v>4</v>
      </c>
      <c r="D21" s="72">
        <v>3.31</v>
      </c>
      <c r="E21" s="72">
        <v>3.39</v>
      </c>
      <c r="F21" s="72">
        <v>2.65</v>
      </c>
      <c r="G21" s="72">
        <v>2.79</v>
      </c>
      <c r="J21" s="72">
        <v>4.49</v>
      </c>
      <c r="K21" s="72">
        <v>4.2</v>
      </c>
      <c r="L21" s="72">
        <v>4.68</v>
      </c>
      <c r="M21" s="72">
        <v>3.9</v>
      </c>
      <c r="N21" s="72">
        <v>3.96</v>
      </c>
    </row>
    <row r="22" spans="3:14" x14ac:dyDescent="0.25">
      <c r="C22" s="52">
        <v>4.66</v>
      </c>
      <c r="D22" s="52">
        <v>3.33</v>
      </c>
      <c r="E22" s="52">
        <v>3.42</v>
      </c>
      <c r="F22" s="52">
        <v>3.19</v>
      </c>
      <c r="G22" s="52">
        <v>3.19</v>
      </c>
      <c r="J22" s="52">
        <v>4.8099999999999996</v>
      </c>
      <c r="K22" s="52">
        <v>6.06</v>
      </c>
      <c r="L22" s="52">
        <v>5.04</v>
      </c>
      <c r="M22" s="52">
        <v>4.17</v>
      </c>
      <c r="N22" s="52">
        <v>4.6100000000000003</v>
      </c>
    </row>
    <row r="23" spans="3:14" x14ac:dyDescent="0.25">
      <c r="C23" s="69">
        <v>7.27</v>
      </c>
      <c r="D23" s="52">
        <v>3.65</v>
      </c>
      <c r="E23" s="52">
        <v>3.53</v>
      </c>
      <c r="F23" s="52">
        <v>3.62</v>
      </c>
      <c r="G23" s="52">
        <v>3.29</v>
      </c>
      <c r="J23" s="69">
        <v>5.13</v>
      </c>
      <c r="K23" s="69">
        <v>8</v>
      </c>
      <c r="L23" s="52">
        <v>5.43</v>
      </c>
      <c r="M23" s="52">
        <v>4.41</v>
      </c>
      <c r="N23" s="52">
        <v>6.31</v>
      </c>
    </row>
    <row r="24" spans="3:14" x14ac:dyDescent="0.25">
      <c r="D24" s="69">
        <v>5.33</v>
      </c>
      <c r="E24" s="52">
        <v>3.78</v>
      </c>
      <c r="F24" s="52">
        <v>3.63</v>
      </c>
      <c r="G24" s="52">
        <v>3.38</v>
      </c>
      <c r="L24" s="52">
        <v>5.86</v>
      </c>
      <c r="M24" s="52">
        <v>6.07</v>
      </c>
      <c r="N24" s="52">
        <v>6.47</v>
      </c>
    </row>
    <row r="25" spans="3:14" x14ac:dyDescent="0.25">
      <c r="E25" s="52">
        <v>5.0599999999999996</v>
      </c>
      <c r="F25" s="52">
        <v>5.42</v>
      </c>
      <c r="G25" s="52">
        <v>3.81</v>
      </c>
      <c r="L25" s="69">
        <v>6.76</v>
      </c>
      <c r="M25" s="69">
        <v>6.51</v>
      </c>
      <c r="N25" s="69">
        <v>7.42</v>
      </c>
    </row>
    <row r="26" spans="3:14" x14ac:dyDescent="0.25">
      <c r="E26" s="69">
        <v>5.99</v>
      </c>
      <c r="F26" s="69">
        <v>5.76</v>
      </c>
      <c r="G26" s="69">
        <v>5.2</v>
      </c>
    </row>
  </sheetData>
  <sheetProtection password="E9C7" sheet="1" objects="1" scenarios="1"/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5F11FE97CC0B4B99B15CE895FECCD9" ma:contentTypeVersion="2" ma:contentTypeDescription="Create a new document." ma:contentTypeScope="" ma:versionID="bd3593010a512bd2aa90b0c20cf1f5f4">
  <xsd:schema xmlns:xsd="http://www.w3.org/2001/XMLSchema" xmlns:xs="http://www.w3.org/2001/XMLSchema" xmlns:p="http://schemas.microsoft.com/office/2006/metadata/properties" xmlns:ns2="c9707976-b9a4-4d64-b46b-225405a11850" targetNamespace="http://schemas.microsoft.com/office/2006/metadata/properties" ma:root="true" ma:fieldsID="4c5c5e0f3adf1f87f277ab198cdd28fa" ns2:_="">
    <xsd:import namespace="c9707976-b9a4-4d64-b46b-225405a1185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07976-b9a4-4d64-b46b-225405a118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9146A4-747F-4B0C-927A-E5D0D90139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707976-b9a4-4d64-b46b-225405a118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958644-06AC-4E49-8278-7166C637673C}">
  <ds:schemaRefs>
    <ds:schemaRef ds:uri="http://purl.org/dc/terms/"/>
    <ds:schemaRef ds:uri="c9707976-b9a4-4d64-b46b-225405a11850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ADF37BA-947E-4B69-A836-2F7E187EE9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Cover Page</vt:lpstr>
      <vt:lpstr>Analysis</vt:lpstr>
      <vt:lpstr>Summary</vt:lpstr>
      <vt:lpstr>Reference</vt:lpstr>
      <vt:lpstr>Data</vt:lpstr>
      <vt:lpstr>OSHA and CMVI data</vt:lpstr>
      <vt:lpstr>'Cover Page'!Print_Area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Almujahed</dc:creator>
  <cp:lastModifiedBy>York, Jamie K</cp:lastModifiedBy>
  <cp:revision/>
  <dcterms:created xsi:type="dcterms:W3CDTF">2015-11-11T19:37:07Z</dcterms:created>
  <dcterms:modified xsi:type="dcterms:W3CDTF">2017-01-13T00:15:06Z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0x010100995F11FE97CC0B4B99B15CE895FECCD9</vt:lpwstr>
  </property>
</Properties>
</file>